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gregory/Documents/parish council/"/>
    </mc:Choice>
  </mc:AlternateContent>
  <xr:revisionPtr revIDLastSave="0" documentId="13_ncr:1_{3B638607-8423-534B-A725-E6E4FD26F0BC}" xr6:coauthVersionLast="47" xr6:coauthVersionMax="47" xr10:uidLastSave="{00000000-0000-0000-0000-000000000000}"/>
  <bookViews>
    <workbookView xWindow="0" yWindow="500" windowWidth="51200" windowHeight="27160" xr2:uid="{55901388-995B-4664-B0D4-808C3F56E8B5}"/>
  </bookViews>
  <sheets>
    <sheet name="Budget Proposal" sheetId="2" r:id="rId1"/>
    <sheet name="Clerk Training" sheetId="4" r:id="rId2"/>
    <sheet name="Tree and hedge works" sheetId="5" r:id="rId3"/>
    <sheet name="V5" sheetId="1" r:id="rId4"/>
  </sheets>
  <definedNames>
    <definedName name="_xlnm._FilterDatabase" localSheetId="0" hidden="1">'Budget Proposal'!$B$4:$H$44</definedName>
    <definedName name="_xlnm._FilterDatabase" localSheetId="3" hidden="1">'V5'!$A$4:$I$35</definedName>
    <definedName name="_xlnm.Print_Area" localSheetId="0">'Budget Proposal'!$B$2:$L$60</definedName>
    <definedName name="_xlnm.Print_Area" localSheetId="1">'Clerk Training'!$B$4:$J$30</definedName>
    <definedName name="_xlnm.Print_Area" localSheetId="3">'V5'!$A$1:$L$69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21" i="2"/>
  <c r="K22" i="2"/>
  <c r="K23" i="2"/>
  <c r="K24" i="2"/>
  <c r="K26" i="2"/>
  <c r="K27" i="2"/>
  <c r="K28" i="2"/>
  <c r="K29" i="2"/>
  <c r="K32" i="2"/>
  <c r="K33" i="2"/>
  <c r="K34" i="2"/>
  <c r="K35" i="2"/>
  <c r="K37" i="2"/>
  <c r="K38" i="2"/>
  <c r="K40" i="2"/>
  <c r="K43" i="2"/>
  <c r="K6" i="2"/>
  <c r="I16" i="2" l="1"/>
  <c r="I12" i="2"/>
  <c r="J25" i="2"/>
  <c r="J16" i="2"/>
  <c r="J14" i="2"/>
  <c r="J12" i="2"/>
  <c r="J33" i="4"/>
  <c r="H33" i="4"/>
  <c r="F31" i="4"/>
  <c r="J31" i="4" s="1"/>
  <c r="F30" i="4"/>
  <c r="F33" i="4" s="1"/>
  <c r="H26" i="4"/>
  <c r="F24" i="4"/>
  <c r="J24" i="4" s="1"/>
  <c r="F23" i="4"/>
  <c r="J23" i="4" s="1"/>
  <c r="J22" i="4"/>
  <c r="F22" i="4"/>
  <c r="F21" i="4"/>
  <c r="J21" i="4" s="1"/>
  <c r="R39" i="2"/>
  <c r="Q39" i="2"/>
  <c r="P39" i="2"/>
  <c r="O39" i="2"/>
  <c r="N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19" i="2"/>
  <c r="S18" i="2"/>
  <c r="S17" i="2"/>
  <c r="S14" i="2"/>
  <c r="S12" i="2"/>
  <c r="S10" i="2"/>
  <c r="S9" i="2"/>
  <c r="S8" i="2"/>
  <c r="S7" i="2"/>
  <c r="I25" i="2" l="1"/>
  <c r="I14" i="2"/>
  <c r="I52" i="2" s="1"/>
  <c r="J52" i="2"/>
  <c r="J30" i="4"/>
  <c r="F26" i="4"/>
  <c r="J26" i="4" s="1"/>
  <c r="S39" i="2"/>
  <c r="F25" i="2" l="1"/>
  <c r="G12" i="2"/>
  <c r="G14" i="2"/>
  <c r="H19" i="4"/>
  <c r="F6" i="4"/>
  <c r="J6" i="4"/>
  <c r="F7" i="4"/>
  <c r="J7" i="4"/>
  <c r="F8" i="4"/>
  <c r="J8" i="4"/>
  <c r="F9" i="4"/>
  <c r="J9" i="4"/>
  <c r="F10" i="4"/>
  <c r="J10" i="4"/>
  <c r="F11" i="4"/>
  <c r="J11" i="4"/>
  <c r="F12" i="4"/>
  <c r="J12" i="4"/>
  <c r="F13" i="4"/>
  <c r="J13" i="4"/>
  <c r="F14" i="4"/>
  <c r="J14" i="4"/>
  <c r="F15" i="4"/>
  <c r="J15" i="4"/>
  <c r="F16" i="4"/>
  <c r="J16" i="4"/>
  <c r="F17" i="4"/>
  <c r="J17" i="4"/>
  <c r="F5" i="4"/>
  <c r="J5" i="4"/>
  <c r="K50" i="1"/>
  <c r="J59" i="1"/>
  <c r="H37" i="1"/>
  <c r="H38" i="1"/>
  <c r="O50" i="1"/>
  <c r="S12" i="1"/>
  <c r="D10" i="1"/>
  <c r="D37" i="1"/>
  <c r="K41" i="1"/>
  <c r="E10" i="1"/>
  <c r="E11" i="1"/>
  <c r="E37" i="1"/>
  <c r="N49" i="1"/>
  <c r="P38" i="1"/>
  <c r="P45" i="1"/>
  <c r="N38" i="1"/>
  <c r="N37" i="1"/>
  <c r="O49" i="1"/>
  <c r="J40" i="1"/>
  <c r="C41" i="1"/>
  <c r="E38" i="1"/>
  <c r="N50" i="1"/>
  <c r="F19" i="4"/>
  <c r="J19" i="4"/>
  <c r="K40" i="1"/>
  <c r="J41" i="1"/>
  <c r="F10" i="1"/>
  <c r="F11" i="1"/>
  <c r="N45" i="1"/>
  <c r="I37" i="1"/>
  <c r="Q38" i="1"/>
  <c r="F37" i="1"/>
  <c r="C40" i="1"/>
  <c r="O38" i="1"/>
  <c r="Q37" i="1"/>
  <c r="Q42" i="1"/>
  <c r="Q41" i="1"/>
  <c r="Q40" i="1"/>
  <c r="Q39" i="1"/>
  <c r="Q43" i="1"/>
  <c r="O42" i="1"/>
  <c r="O41" i="1"/>
  <c r="O40" i="1"/>
  <c r="O39" i="1"/>
  <c r="O37" i="1"/>
  <c r="F60" i="1"/>
  <c r="K37" i="1"/>
  <c r="O45" i="1"/>
  <c r="Q45" i="1"/>
  <c r="F14" i="2" l="1"/>
  <c r="K14" i="2"/>
  <c r="F12" i="2"/>
  <c r="F52" i="2" s="1"/>
  <c r="K12" i="2"/>
  <c r="H52" i="2"/>
  <c r="G25" i="2"/>
  <c r="G52" i="2" l="1"/>
  <c r="K52" i="2" s="1"/>
  <c r="K25" i="2"/>
  <c r="F55" i="2"/>
  <c r="F59" i="2"/>
  <c r="F58" i="2"/>
  <c r="G55" i="2"/>
</calcChain>
</file>

<file path=xl/sharedStrings.xml><?xml version="1.0" encoding="utf-8"?>
<sst xmlns="http://schemas.openxmlformats.org/spreadsheetml/2006/main" count="422" uniqueCount="224">
  <si>
    <t>Budget</t>
  </si>
  <si>
    <t>Insurance</t>
  </si>
  <si>
    <t>Bank Charges</t>
  </si>
  <si>
    <t>Clerk's Salary</t>
  </si>
  <si>
    <t>Clerk's Mileage</t>
  </si>
  <si>
    <t>Clerk's Pension</t>
  </si>
  <si>
    <t>Subscriptions</t>
  </si>
  <si>
    <t>Software Licences</t>
  </si>
  <si>
    <t>Training</t>
  </si>
  <si>
    <t xml:space="preserve">Web fees </t>
  </si>
  <si>
    <t>Newsletter</t>
  </si>
  <si>
    <t>Data Protection</t>
  </si>
  <si>
    <t>Grounds Maintenance</t>
  </si>
  <si>
    <t>Footpath Assistant</t>
  </si>
  <si>
    <t>Equipment repair/main.</t>
  </si>
  <si>
    <t>Waste management</t>
  </si>
  <si>
    <t>Street Lighting</t>
  </si>
  <si>
    <t>Tree Surgery</t>
  </si>
  <si>
    <t>Info Box</t>
  </si>
  <si>
    <t>Section 19(3) LGA 1972</t>
  </si>
  <si>
    <t>Payment to CIO</t>
  </si>
  <si>
    <t>PWLB Contingent Fund</t>
  </si>
  <si>
    <t xml:space="preserve">General Reserve </t>
  </si>
  <si>
    <t>Total</t>
  </si>
  <si>
    <t>Proposed</t>
  </si>
  <si>
    <t xml:space="preserve">Proposed </t>
  </si>
  <si>
    <t>Precept</t>
  </si>
  <si>
    <t>Spent at</t>
  </si>
  <si>
    <t xml:space="preserve">PWLB </t>
  </si>
  <si>
    <t>Churchyard Maintenance</t>
  </si>
  <si>
    <t>PWLB details:</t>
  </si>
  <si>
    <t>PW 487910 June 2009 to June 2028 (20 years)</t>
  </si>
  <si>
    <t>PW 498630 December 2010 to December 2030 (20 years)</t>
  </si>
  <si>
    <t>2023-24</t>
  </si>
  <si>
    <t>S137</t>
  </si>
  <si>
    <t>Reserve Funds</t>
  </si>
  <si>
    <t>Allotments</t>
  </si>
  <si>
    <t>CIL Reserve (earmarked)</t>
  </si>
  <si>
    <t>Tree Works (earmarked)</t>
  </si>
  <si>
    <t>PWLB Contingency (earmarked)</t>
  </si>
  <si>
    <t>Election Costs</t>
  </si>
  <si>
    <t>General Reserve</t>
  </si>
  <si>
    <t>funded by SCC payment</t>
  </si>
  <si>
    <t>This is a draft % figure at this time, as it's dependent on the MSDC Band 'D' figures usually available in December.</t>
  </si>
  <si>
    <t>2024-25</t>
  </si>
  <si>
    <t xml:space="preserve">2024-25 BUDGET &amp; PRECEPT </t>
  </si>
  <si>
    <t>Hall Rental</t>
  </si>
  <si>
    <t>Street Lighting (earmarked for upgrade)</t>
  </si>
  <si>
    <t>2023 Tree Works (two year priority works from 2023 Tree Survey)</t>
  </si>
  <si>
    <t>Eastwood quote # 4128, 9th August 2023</t>
  </si>
  <si>
    <t>To be funded from 2024-25 precept</t>
  </si>
  <si>
    <t>2023 Street Lighting upgrading</t>
  </si>
  <si>
    <t>3,329.28 earmarked reserves to fund the upgrade</t>
  </si>
  <si>
    <t>31.03.23 (YE)</t>
  </si>
  <si>
    <t xml:space="preserve">Spent at </t>
  </si>
  <si>
    <t>30.09.2023</t>
  </si>
  <si>
    <t>min. 2,908.50</t>
  </si>
  <si>
    <t>Statutory</t>
  </si>
  <si>
    <t>Discretionary</t>
  </si>
  <si>
    <t>Contractural</t>
  </si>
  <si>
    <t>Administration</t>
  </si>
  <si>
    <t>Other</t>
  </si>
  <si>
    <t>Audit Fees</t>
  </si>
  <si>
    <t>Legal Fees</t>
  </si>
  <si>
    <t>We have a 3yr deal in place, but asset value linked.</t>
  </si>
  <si>
    <t>Costs of external and internal audits</t>
  </si>
  <si>
    <t>New clerk lives in Parish</t>
  </si>
  <si>
    <t>Postage, telecoms, consumerbles etc</t>
  </si>
  <si>
    <t>Phone £120, Paper £72 and ink £48 plus £100 for other items.</t>
  </si>
  <si>
    <t>SLCC and SALC</t>
  </si>
  <si>
    <t>Currently shared with Burstall, so 100% in future. MS Office and Norton AV</t>
  </si>
  <si>
    <t>Assumes 2 newsletters per annum</t>
  </si>
  <si>
    <t>We have no equipment that is used that should need repairing. If it does we'll look to the reserves</t>
  </si>
  <si>
    <t>Dog and waste bin emptying</t>
  </si>
  <si>
    <t>Assumes we'll do up to 3 Sizewell type events a year</t>
  </si>
  <si>
    <t>Difference between overall 24-25 precept and that for 23-24</t>
  </si>
  <si>
    <t>THID DRAFT</t>
  </si>
  <si>
    <t>Grass cuts ex short grass in the churchyard</t>
  </si>
  <si>
    <t>Per outline agreement with TCC</t>
  </si>
  <si>
    <t>% change in overall precept 24-25 vs 23-24</t>
  </si>
  <si>
    <t>Oversee MH trust set-up. However removed to maintain precept</t>
  </si>
  <si>
    <t>Part of  £3000 budgeted?</t>
  </si>
  <si>
    <t>TCC</t>
  </si>
  <si>
    <t xml:space="preserve">Other Contractual </t>
  </si>
  <si>
    <t>%</t>
  </si>
  <si>
    <t>Amount</t>
  </si>
  <si>
    <t>Other (to Reserves)</t>
  </si>
  <si>
    <t>Village Hall debt</t>
  </si>
  <si>
    <t>FY23/24</t>
  </si>
  <si>
    <t>FY24/25</t>
  </si>
  <si>
    <t>Clerk's Salary - Training Overhead</t>
  </si>
  <si>
    <t>Calculated 45 hours of study time £674 - with Clerk's salar rounded up to £9000</t>
  </si>
  <si>
    <t>New clerk assumed at 60 hours pm for 6 months, followed by 30 hors for next 6 months.</t>
  </si>
  <si>
    <t>New clerk training which are estimated at £571. Reserves for new councillr training, in case of need</t>
  </si>
  <si>
    <t>2025-26</t>
  </si>
  <si>
    <t xml:space="preserve">Estimated </t>
  </si>
  <si>
    <t>Difference between overall 25-26 precept and 24-25</t>
  </si>
  <si>
    <t>% change in overall precept 25-26 vs 24-25</t>
  </si>
  <si>
    <t>Gen Reserve as % of total budget</t>
  </si>
  <si>
    <t>Gen Reserve as % of total budget ex PWLB</t>
  </si>
  <si>
    <t>24-25</t>
  </si>
  <si>
    <t>23-24</t>
  </si>
  <si>
    <t>Proposed Precept</t>
  </si>
  <si>
    <t>Proposed Budget</t>
  </si>
  <si>
    <t>Notes</t>
  </si>
  <si>
    <t>Budget Line</t>
  </si>
  <si>
    <t>Category</t>
  </si>
  <si>
    <t>Payment to CIO (Non Rec)</t>
  </si>
  <si>
    <t>Payment to CIO (Rec)</t>
  </si>
  <si>
    <t>Course</t>
  </si>
  <si>
    <t>Hours</t>
  </si>
  <si>
    <t>Clerk Basics-3 sessions</t>
  </si>
  <si>
    <t>New clerk’s finance</t>
  </si>
  <si>
    <t>Budgeting for clerks and finance staff</t>
  </si>
  <si>
    <t xml:space="preserve">VAT </t>
  </si>
  <si>
    <t>Internal controls</t>
  </si>
  <si>
    <t>Procurement</t>
  </si>
  <si>
    <t>Data protection -intro</t>
  </si>
  <si>
    <t>FOIA</t>
  </si>
  <si>
    <t>Introduction to local councils</t>
  </si>
  <si>
    <t>Introduction to planning</t>
  </si>
  <si>
    <t>Understanding precepts</t>
  </si>
  <si>
    <t>Introduction to Local Council Administration (ILCA)</t>
  </si>
  <si>
    <t>Financial Introduction to Local Council Administration (FILCA)</t>
  </si>
  <si>
    <t>ILCA to CILCA</t>
  </si>
  <si>
    <t>Certificate in Local Council Administration (CiLCA)</t>
  </si>
  <si>
    <t>Code of Conduct</t>
  </si>
  <si>
    <t>Data protection -3 sessions</t>
  </si>
  <si>
    <t>Year</t>
  </si>
  <si>
    <t>Hourly Rate</t>
  </si>
  <si>
    <t>Salary Cost</t>
  </si>
  <si>
    <t>Course Cost</t>
  </si>
  <si>
    <t>25-26</t>
  </si>
  <si>
    <t>Total Cost</t>
  </si>
  <si>
    <t>CILCA Portfolio Course (6 sessions)</t>
  </si>
  <si>
    <t>Certificate in Local Council Administration (CiLCA) - Qualification Fee</t>
  </si>
  <si>
    <t>Three-cocked Hat</t>
  </si>
  <si>
    <t>Mill Hill</t>
  </si>
  <si>
    <t>Broom Hill</t>
  </si>
  <si>
    <t>Common Lime</t>
  </si>
  <si>
    <t>Action Year</t>
  </si>
  <si>
    <t>Status</t>
  </si>
  <si>
    <t>Next Review</t>
  </si>
  <si>
    <t>Field Maple</t>
  </si>
  <si>
    <t>Common Oak</t>
  </si>
  <si>
    <t>Common Ash</t>
  </si>
  <si>
    <t>Sycamore</t>
  </si>
  <si>
    <t>Type</t>
  </si>
  <si>
    <t>Tree Ref</t>
  </si>
  <si>
    <t>Location</t>
  </si>
  <si>
    <t>Total ex PWLB</t>
  </si>
  <si>
    <t>Complete</t>
  </si>
  <si>
    <t>Quoted</t>
  </si>
  <si>
    <t>CIO Contingency (Non Rec)</t>
  </si>
  <si>
    <t>Clerk's home office expenses</t>
  </si>
  <si>
    <t>Consumerables</t>
  </si>
  <si>
    <t>Interest on the council's reserves</t>
  </si>
  <si>
    <t>Transfer from General Reserve</t>
  </si>
  <si>
    <t>31.09.2024</t>
  </si>
  <si>
    <t>Difference between overall 25-26 precept and that for 24-25</t>
  </si>
  <si>
    <t>Street lighting upgrade (reserve b/f)</t>
  </si>
  <si>
    <t>Green Spaces reserve brought forward</t>
  </si>
  <si>
    <t>General Reserve brought-forward</t>
  </si>
  <si>
    <t>Allotment Expenditure</t>
  </si>
  <si>
    <t>MSDC Localities Grant expenditure</t>
  </si>
  <si>
    <t>Clerk's Time - FoI Requests</t>
  </si>
  <si>
    <t>Postage, telecoms, consumables etc</t>
  </si>
  <si>
    <t>External Printing</t>
  </si>
  <si>
    <t>Discretionary payments i.e. charitable donations</t>
  </si>
  <si>
    <t>£36 re Lloyds Bank Credit Card / £72 UTB</t>
  </si>
  <si>
    <t>Assumes 2 newsletters pa plus Leaflets/Posters plus increased by 5% for RPI</t>
  </si>
  <si>
    <t>Increased by 5% inflation</t>
  </si>
  <si>
    <t>£438 in Reserves</t>
  </si>
  <si>
    <t>26-27</t>
  </si>
  <si>
    <r>
      <rPr>
        <sz val="14"/>
        <color theme="1"/>
        <rFont val="Calibri (Body)"/>
      </rPr>
      <t>Updated for new hourly rate</t>
    </r>
    <r>
      <rPr>
        <sz val="14"/>
        <color theme="1"/>
        <rFont val="Calibri"/>
        <family val="2"/>
        <scheme val="minor"/>
      </rPr>
      <t xml:space="preserve"> and budget for 38.5 hours per month = 462 x 15.84 = £7318.08</t>
    </r>
  </si>
  <si>
    <t xml:space="preserve">Works required to Churchyard wall. </t>
  </si>
  <si>
    <r>
      <t>Training</t>
    </r>
    <r>
      <rPr>
        <sz val="14"/>
        <color theme="1"/>
        <rFont val="Calibri (Body)"/>
      </rPr>
      <t xml:space="preserve"> fees (clerk)</t>
    </r>
  </si>
  <si>
    <r>
      <t>Based on requests received from 2 parishioners in 12 months to 10/24- budgeted at</t>
    </r>
    <r>
      <rPr>
        <sz val="14"/>
        <color theme="1"/>
        <rFont val="Calibri (Body)"/>
      </rPr>
      <t xml:space="preserve"> 1.5 hours per month at new hourly rate</t>
    </r>
    <r>
      <rPr>
        <sz val="14"/>
        <color theme="1"/>
        <rFont val="Calibri"/>
        <family val="2"/>
        <scheme val="minor"/>
      </rPr>
      <t xml:space="preserve"> </t>
    </r>
  </si>
  <si>
    <r>
      <t>£</t>
    </r>
    <r>
      <rPr>
        <sz val="14"/>
        <color theme="1"/>
        <rFont val="Calibri (Body)"/>
      </rPr>
      <t>510 for clerk training fees. See attached sheet. (New) councillors to be covered by reserve</t>
    </r>
  </si>
  <si>
    <t>Sheet attached. Salary £792, fees-below £510</t>
  </si>
  <si>
    <t xml:space="preserve">Funded by SCC </t>
  </si>
  <si>
    <t xml:space="preserve">Dog and waste bin emptying - Revised annual increase letter received Jan 2024 at £456.78 </t>
  </si>
  <si>
    <t>Employers NIC on above</t>
  </si>
  <si>
    <t>Employer NIC on above</t>
  </si>
  <si>
    <t>Phone £120, paper £72 and ink £48 plus £150 for other items.</t>
  </si>
  <si>
    <t>New LED lights in place and reduced hours of use.</t>
  </si>
  <si>
    <t>Oversee MH trust set-up. Removed to maintain precept</t>
  </si>
  <si>
    <t>We have a 3yr deal in place (ends 2026), but asset value linked.</t>
  </si>
  <si>
    <t>Employers NIC @ 15% due on salary over £5000 from April  2025</t>
  </si>
  <si>
    <t>Document</t>
  </si>
  <si>
    <t>Date</t>
  </si>
  <si>
    <t>Vat</t>
  </si>
  <si>
    <t>Date accepted</t>
  </si>
  <si>
    <t>Date paid</t>
  </si>
  <si>
    <t>Provider</t>
  </si>
  <si>
    <t>Eastwood</t>
  </si>
  <si>
    <t>Works</t>
  </si>
  <si>
    <t>Description of works</t>
  </si>
  <si>
    <t>Invoice</t>
  </si>
  <si>
    <t>Works to T1-4, 6,7</t>
  </si>
  <si>
    <t>Yr 1 works</t>
  </si>
  <si>
    <t>Yr 2 works</t>
  </si>
  <si>
    <t>Works to T5, 8-11</t>
  </si>
  <si>
    <t>Quote 3886</t>
  </si>
  <si>
    <t>Quote 4128</t>
  </si>
  <si>
    <t>Quote 4006</t>
  </si>
  <si>
    <t>works</t>
  </si>
  <si>
    <t>Works at rear of Forge Cottage</t>
  </si>
  <si>
    <t>Clear tree from footpath</t>
  </si>
  <si>
    <t>Quote 5438</t>
  </si>
  <si>
    <t>Survey</t>
  </si>
  <si>
    <t>Churchyard</t>
  </si>
  <si>
    <t>Notes
1. On 09-Aug-23: Eastwood quoted £1,620 + VAT of £324 - £1,944 for the 2025 (YR 2) work.</t>
  </si>
  <si>
    <t>Quote 5499</t>
  </si>
  <si>
    <t>Broom Hill-coppicing</t>
  </si>
  <si>
    <t>CODDENHAM PARISH COUNCIL - BUDGET AND PRECEPT RECOMMENDATION FY25-26 V2</t>
  </si>
  <si>
    <t>?</t>
  </si>
  <si>
    <t>paid 31/8/23</t>
  </si>
  <si>
    <t>paid  29/09/23</t>
  </si>
  <si>
    <t>Survey or Works</t>
  </si>
  <si>
    <t>£875 - grass cutting Broom Hill &amp; Churchyard/£750 hedge cutting</t>
  </si>
  <si>
    <t>Increased by 5% for RPI</t>
  </si>
  <si>
    <t>% Change</t>
  </si>
  <si>
    <t>Although the budget is reduced about 4% year on year, the precept is increased as in FY24-25 we took £2k from the general reserve.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</si>
</sst>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_);[Red]\(&quot;£&quot;#,##0\)"/>
    <numFmt numFmtId="43" formatCode="_(* #,##0.00_);_(* \(#,##0.00\);_(* &quot;-&quot;??_);_(@_)"/>
    <numFmt numFmtId="164" formatCode="&quot;£&quot;#,##0"/>
    <numFmt numFmtId="165" formatCode="&quot;£&quot;#,##0.00"/>
    <numFmt numFmtId="166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 (Body)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 (Body)"/>
    </font>
    <font>
      <sz val="14"/>
      <color rgb="FFFF0000"/>
      <name val="Calibri"/>
      <family val="2"/>
      <scheme val="minor"/>
    </font>
    <font>
      <b/>
      <sz val="14"/>
      <color rgb="FFFF0000"/>
      <name val="Calibri (Body)"/>
    </font>
    <font>
      <b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9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4" fontId="7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4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horizontal="right" vertical="top"/>
    </xf>
    <xf numFmtId="4" fontId="10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2" xfId="0" applyFon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4" fontId="0" fillId="0" borderId="3" xfId="0" applyNumberFormat="1" applyBorder="1" applyAlignment="1">
      <alignment vertical="top"/>
    </xf>
    <xf numFmtId="4" fontId="0" fillId="0" borderId="8" xfId="0" applyNumberFormat="1" applyBorder="1" applyAlignment="1">
      <alignment vertical="top"/>
    </xf>
    <xf numFmtId="4" fontId="1" fillId="0" borderId="8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4" fontId="0" fillId="3" borderId="2" xfId="0" applyNumberFormat="1" applyFill="1" applyBorder="1" applyAlignment="1">
      <alignment horizontal="center" vertical="top"/>
    </xf>
    <xf numFmtId="164" fontId="0" fillId="0" borderId="9" xfId="0" applyNumberFormat="1" applyBorder="1" applyAlignment="1">
      <alignment vertical="top"/>
    </xf>
    <xf numFmtId="2" fontId="0" fillId="0" borderId="9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horizontal="righ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4" fontId="13" fillId="0" borderId="0" xfId="0" applyNumberFormat="1" applyFont="1" applyAlignment="1">
      <alignment vertical="top"/>
    </xf>
    <xf numFmtId="4" fontId="14" fillId="0" borderId="0" xfId="0" applyNumberFormat="1" applyFont="1" applyAlignment="1">
      <alignment vertical="top"/>
    </xf>
    <xf numFmtId="0" fontId="0" fillId="4" borderId="0" xfId="0" applyFill="1" applyAlignment="1">
      <alignment vertical="top"/>
    </xf>
    <xf numFmtId="9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/>
    <xf numFmtId="0" fontId="15" fillId="5" borderId="0" xfId="0" applyFont="1" applyFill="1" applyAlignment="1">
      <alignment horizontal="center"/>
    </xf>
    <xf numFmtId="0" fontId="12" fillId="0" borderId="0" xfId="0" applyFont="1" applyAlignment="1">
      <alignment vertical="center" wrapText="1"/>
    </xf>
    <xf numFmtId="165" fontId="0" fillId="0" borderId="0" xfId="0" applyNumberFormat="1"/>
    <xf numFmtId="0" fontId="15" fillId="0" borderId="0" xfId="0" applyFont="1" applyAlignment="1">
      <alignment horizontal="center"/>
    </xf>
    <xf numFmtId="165" fontId="1" fillId="0" borderId="9" xfId="0" applyNumberFormat="1" applyFont="1" applyBorder="1"/>
    <xf numFmtId="165" fontId="1" fillId="0" borderId="0" xfId="0" applyNumberFormat="1" applyFont="1"/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/>
    </xf>
    <xf numFmtId="0" fontId="17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9" fontId="6" fillId="0" borderId="0" xfId="1" applyFont="1" applyBorder="1" applyAlignment="1">
      <alignment vertical="top"/>
    </xf>
    <xf numFmtId="9" fontId="14" fillId="0" borderId="0" xfId="1" applyFont="1" applyBorder="1" applyAlignment="1">
      <alignment vertical="top"/>
    </xf>
    <xf numFmtId="4" fontId="14" fillId="0" borderId="2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9" fontId="6" fillId="0" borderId="8" xfId="1" applyFont="1" applyBorder="1" applyAlignment="1">
      <alignment vertical="top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 vertical="top"/>
    </xf>
    <xf numFmtId="0" fontId="19" fillId="5" borderId="0" xfId="0" applyFont="1" applyFill="1" applyAlignment="1">
      <alignment horizontal="center" vertical="center"/>
    </xf>
    <xf numFmtId="0" fontId="20" fillId="5" borderId="0" xfId="0" applyFont="1" applyFill="1"/>
    <xf numFmtId="0" fontId="19" fillId="5" borderId="0" xfId="0" applyFont="1" applyFill="1" applyAlignment="1">
      <alignment horizontal="center" vertical="top"/>
    </xf>
    <xf numFmtId="0" fontId="19" fillId="6" borderId="0" xfId="0" applyFont="1" applyFill="1" applyAlignment="1">
      <alignment horizontal="center" vertical="top"/>
    </xf>
    <xf numFmtId="164" fontId="18" fillId="0" borderId="0" xfId="0" applyNumberFormat="1" applyFont="1" applyAlignment="1">
      <alignment vertical="top"/>
    </xf>
    <xf numFmtId="164" fontId="17" fillId="0" borderId="0" xfId="0" applyNumberFormat="1" applyFont="1" applyAlignment="1">
      <alignment vertical="top"/>
    </xf>
    <xf numFmtId="164" fontId="17" fillId="0" borderId="0" xfId="0" applyNumberFormat="1" applyFont="1"/>
    <xf numFmtId="164" fontId="21" fillId="0" borderId="0" xfId="0" applyNumberFormat="1" applyFont="1" applyAlignment="1">
      <alignment vertical="top"/>
    </xf>
    <xf numFmtId="43" fontId="17" fillId="0" borderId="0" xfId="2" applyFont="1"/>
    <xf numFmtId="43" fontId="17" fillId="0" borderId="15" xfId="2" applyFont="1" applyBorder="1"/>
    <xf numFmtId="166" fontId="17" fillId="0" borderId="0" xfId="2" applyNumberFormat="1" applyFont="1"/>
    <xf numFmtId="43" fontId="22" fillId="0" borderId="14" xfId="2" applyFont="1" applyBorder="1"/>
    <xf numFmtId="43" fontId="22" fillId="0" borderId="0" xfId="2" applyFont="1" applyBorder="1"/>
    <xf numFmtId="6" fontId="17" fillId="0" borderId="0" xfId="0" applyNumberFormat="1" applyFont="1" applyAlignment="1">
      <alignment vertical="top"/>
    </xf>
    <xf numFmtId="43" fontId="17" fillId="0" borderId="0" xfId="2" applyFont="1" applyFill="1"/>
    <xf numFmtId="43" fontId="17" fillId="0" borderId="15" xfId="2" applyFont="1" applyFill="1" applyBorder="1"/>
    <xf numFmtId="166" fontId="17" fillId="0" borderId="0" xfId="2" applyNumberFormat="1" applyFont="1" applyFill="1"/>
    <xf numFmtId="43" fontId="17" fillId="0" borderId="16" xfId="2" applyFont="1" applyBorder="1"/>
    <xf numFmtId="166" fontId="17" fillId="0" borderId="16" xfId="2" applyNumberFormat="1" applyFont="1" applyBorder="1"/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right" vertical="top"/>
    </xf>
    <xf numFmtId="166" fontId="18" fillId="0" borderId="0" xfId="2" applyNumberFormat="1" applyFont="1"/>
    <xf numFmtId="164" fontId="25" fillId="0" borderId="0" xfId="0" applyNumberFormat="1" applyFont="1"/>
    <xf numFmtId="0" fontId="18" fillId="0" borderId="0" xfId="0" applyFont="1" applyAlignment="1">
      <alignment vertical="top"/>
    </xf>
    <xf numFmtId="0" fontId="18" fillId="0" borderId="0" xfId="0" applyFont="1"/>
    <xf numFmtId="164" fontId="18" fillId="0" borderId="9" xfId="0" applyNumberFormat="1" applyFont="1" applyBorder="1"/>
    <xf numFmtId="164" fontId="18" fillId="0" borderId="0" xfId="0" applyNumberFormat="1" applyFont="1"/>
    <xf numFmtId="164" fontId="26" fillId="0" borderId="9" xfId="0" applyNumberFormat="1" applyFont="1" applyBorder="1"/>
    <xf numFmtId="0" fontId="18" fillId="0" borderId="10" xfId="0" applyFont="1" applyBorder="1"/>
    <xf numFmtId="0" fontId="18" fillId="0" borderId="17" xfId="0" applyFont="1" applyBorder="1"/>
    <xf numFmtId="0" fontId="18" fillId="0" borderId="11" xfId="0" applyFont="1" applyBorder="1"/>
    <xf numFmtId="164" fontId="24" fillId="0" borderId="0" xfId="0" applyNumberFormat="1" applyFont="1"/>
    <xf numFmtId="0" fontId="24" fillId="0" borderId="0" xfId="0" applyFont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9" fontId="24" fillId="0" borderId="0" xfId="1" applyFont="1" applyBorder="1"/>
    <xf numFmtId="9" fontId="18" fillId="0" borderId="0" xfId="0" applyNumberFormat="1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0" fillId="0" borderId="0" xfId="0" applyAlignment="1">
      <alignment wrapText="1"/>
    </xf>
    <xf numFmtId="0" fontId="15" fillId="7" borderId="0" xfId="0" applyFont="1" applyFill="1"/>
    <xf numFmtId="0" fontId="15" fillId="7" borderId="0" xfId="0" applyFont="1" applyFill="1" applyAlignment="1">
      <alignment wrapText="1"/>
    </xf>
    <xf numFmtId="14" fontId="0" fillId="0" borderId="0" xfId="0" applyNumberFormat="1"/>
    <xf numFmtId="6" fontId="0" fillId="0" borderId="0" xfId="0" applyNumberFormat="1"/>
    <xf numFmtId="10" fontId="17" fillId="0" borderId="0" xfId="0" applyNumberFormat="1" applyFont="1"/>
    <xf numFmtId="10" fontId="18" fillId="0" borderId="0" xfId="0" applyNumberFormat="1" applyFont="1"/>
    <xf numFmtId="0" fontId="18" fillId="0" borderId="0" xfId="0" applyFont="1" applyAlignment="1">
      <alignment horizontal="left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14" fillId="0" borderId="2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5B8C-BA71-1348-993D-81ED984024EA}">
  <sheetPr>
    <pageSetUpPr fitToPage="1"/>
  </sheetPr>
  <dimension ref="B2:S59"/>
  <sheetViews>
    <sheetView tabSelected="1" topLeftCell="A30" zoomScale="110" zoomScaleNormal="110" workbookViewId="0">
      <selection activeCell="I3" sqref="I3"/>
    </sheetView>
  </sheetViews>
  <sheetFormatPr baseColWidth="10" defaultColWidth="10.83203125" defaultRowHeight="19" x14ac:dyDescent="0.25"/>
  <cols>
    <col min="1" max="1" width="10.83203125" style="80"/>
    <col min="2" max="2" width="32.5" style="80" customWidth="1"/>
    <col min="3" max="3" width="35.33203125" style="80" bestFit="1" customWidth="1"/>
    <col min="4" max="4" width="12.6640625" style="80" hidden="1" customWidth="1"/>
    <col min="5" max="8" width="14.83203125" style="80" customWidth="1"/>
    <col min="9" max="9" width="19" style="80" customWidth="1"/>
    <col min="10" max="10" width="19.6640625" style="80" customWidth="1"/>
    <col min="11" max="11" width="10.6640625" style="80" bestFit="1" customWidth="1"/>
    <col min="12" max="12" width="143" style="80" customWidth="1"/>
    <col min="13" max="16384" width="10.83203125" style="80"/>
  </cols>
  <sheetData>
    <row r="2" spans="2:19" x14ac:dyDescent="0.25">
      <c r="B2" s="130" t="s">
        <v>215</v>
      </c>
      <c r="C2" s="130"/>
      <c r="D2" s="130"/>
      <c r="E2" s="130"/>
      <c r="F2" s="130"/>
      <c r="G2" s="130"/>
      <c r="H2" s="130"/>
      <c r="I2" s="79"/>
      <c r="J2" s="79"/>
    </row>
    <row r="3" spans="2:19" x14ac:dyDescent="0.25">
      <c r="K3" s="81"/>
    </row>
    <row r="4" spans="2:19" x14ac:dyDescent="0.25">
      <c r="B4" s="132" t="s">
        <v>105</v>
      </c>
      <c r="C4" s="82"/>
      <c r="D4" s="132" t="s">
        <v>106</v>
      </c>
      <c r="E4" s="83"/>
      <c r="F4" s="84" t="s">
        <v>44</v>
      </c>
      <c r="G4" s="84" t="s">
        <v>44</v>
      </c>
      <c r="H4" s="84" t="s">
        <v>54</v>
      </c>
      <c r="I4" s="85" t="s">
        <v>94</v>
      </c>
      <c r="J4" s="85" t="s">
        <v>94</v>
      </c>
      <c r="K4" s="133" t="s">
        <v>222</v>
      </c>
      <c r="L4" s="131" t="s">
        <v>104</v>
      </c>
    </row>
    <row r="5" spans="2:19" x14ac:dyDescent="0.25">
      <c r="B5" s="132"/>
      <c r="C5" s="82"/>
      <c r="D5" s="132"/>
      <c r="E5" s="83"/>
      <c r="F5" s="84" t="s">
        <v>26</v>
      </c>
      <c r="G5" s="84" t="s">
        <v>0</v>
      </c>
      <c r="H5" s="84" t="s">
        <v>158</v>
      </c>
      <c r="I5" s="85" t="s">
        <v>102</v>
      </c>
      <c r="J5" s="85" t="s">
        <v>103</v>
      </c>
      <c r="K5" s="133"/>
      <c r="L5" s="131"/>
    </row>
    <row r="6" spans="2:19" x14ac:dyDescent="0.25">
      <c r="B6" s="71" t="s">
        <v>62</v>
      </c>
      <c r="C6" s="71" t="s">
        <v>62</v>
      </c>
      <c r="D6" s="71" t="s">
        <v>57</v>
      </c>
      <c r="F6" s="86">
        <v>575</v>
      </c>
      <c r="G6" s="86">
        <v>575</v>
      </c>
      <c r="H6" s="87">
        <v>322</v>
      </c>
      <c r="I6" s="89">
        <v>600</v>
      </c>
      <c r="J6" s="89">
        <v>600</v>
      </c>
      <c r="K6" s="128">
        <f>(J6-G6)/G6</f>
        <v>4.3478260869565216E-2</v>
      </c>
      <c r="L6" s="71" t="s">
        <v>65</v>
      </c>
    </row>
    <row r="7" spans="2:19" x14ac:dyDescent="0.25">
      <c r="B7" s="71" t="s">
        <v>63</v>
      </c>
      <c r="C7" s="71" t="s">
        <v>63</v>
      </c>
      <c r="D7" s="71" t="s">
        <v>58</v>
      </c>
      <c r="F7" s="86">
        <v>0</v>
      </c>
      <c r="G7" s="86">
        <v>0</v>
      </c>
      <c r="H7" s="87">
        <v>6</v>
      </c>
      <c r="I7" s="89">
        <v>0</v>
      </c>
      <c r="J7" s="89">
        <v>0</v>
      </c>
      <c r="K7" s="128"/>
      <c r="L7" s="71" t="s">
        <v>186</v>
      </c>
      <c r="N7" s="90"/>
      <c r="O7" s="90"/>
      <c r="P7" s="90"/>
      <c r="Q7" s="90"/>
      <c r="R7" s="91"/>
      <c r="S7" s="92">
        <f>SUM(N7:R7)</f>
        <v>0</v>
      </c>
    </row>
    <row r="8" spans="2:19" x14ac:dyDescent="0.25">
      <c r="B8" s="71" t="s">
        <v>1</v>
      </c>
      <c r="C8" s="71" t="s">
        <v>1</v>
      </c>
      <c r="D8" s="71" t="s">
        <v>57</v>
      </c>
      <c r="F8" s="86">
        <v>420</v>
      </c>
      <c r="G8" s="86">
        <v>420</v>
      </c>
      <c r="H8" s="87">
        <v>396.56</v>
      </c>
      <c r="I8" s="89">
        <v>420</v>
      </c>
      <c r="J8" s="89">
        <v>420</v>
      </c>
      <c r="K8" s="128">
        <f>(J8-G8)/G8</f>
        <v>0</v>
      </c>
      <c r="L8" s="71" t="s">
        <v>187</v>
      </c>
      <c r="N8" s="90"/>
      <c r="O8" s="90"/>
      <c r="P8" s="90"/>
      <c r="Q8" s="90"/>
      <c r="R8" s="91"/>
      <c r="S8" s="92">
        <f>SUM(N8:R8)</f>
        <v>0</v>
      </c>
    </row>
    <row r="9" spans="2:19" x14ac:dyDescent="0.25">
      <c r="B9" s="71" t="s">
        <v>34</v>
      </c>
      <c r="C9" s="71" t="s">
        <v>34</v>
      </c>
      <c r="D9" s="71" t="s">
        <v>58</v>
      </c>
      <c r="F9" s="86">
        <v>200</v>
      </c>
      <c r="G9" s="86">
        <v>200</v>
      </c>
      <c r="H9" s="87"/>
      <c r="I9" s="89">
        <v>200</v>
      </c>
      <c r="J9" s="89">
        <v>200</v>
      </c>
      <c r="K9" s="128">
        <f>(J9-G9)/G9</f>
        <v>0</v>
      </c>
      <c r="L9" s="71" t="s">
        <v>168</v>
      </c>
      <c r="N9" s="93"/>
      <c r="O9" s="93"/>
      <c r="P9" s="94"/>
      <c r="Q9" s="90"/>
      <c r="R9" s="91"/>
      <c r="S9" s="92">
        <f>SUM(N9:R9)</f>
        <v>0</v>
      </c>
    </row>
    <row r="10" spans="2:19" x14ac:dyDescent="0.25">
      <c r="B10" s="71" t="s">
        <v>2</v>
      </c>
      <c r="C10" s="71" t="s">
        <v>2</v>
      </c>
      <c r="D10" s="71" t="s">
        <v>59</v>
      </c>
      <c r="F10" s="86">
        <v>72</v>
      </c>
      <c r="G10" s="86">
        <v>72</v>
      </c>
      <c r="H10" s="87">
        <v>98</v>
      </c>
      <c r="I10" s="89">
        <v>102</v>
      </c>
      <c r="J10" s="89">
        <v>102</v>
      </c>
      <c r="K10" s="128">
        <f>(J10-G10)/G10</f>
        <v>0.41666666666666669</v>
      </c>
      <c r="L10" s="71" t="s">
        <v>169</v>
      </c>
      <c r="N10" s="90"/>
      <c r="O10" s="90"/>
      <c r="P10" s="90"/>
      <c r="Q10" s="90"/>
      <c r="R10" s="91"/>
      <c r="S10" s="92">
        <f>SUM(N10:R10)</f>
        <v>0</v>
      </c>
    </row>
    <row r="11" spans="2:19" x14ac:dyDescent="0.25">
      <c r="B11" s="71" t="s">
        <v>156</v>
      </c>
      <c r="C11" s="71" t="s">
        <v>156</v>
      </c>
      <c r="D11" s="71"/>
      <c r="F11" s="86">
        <v>-500</v>
      </c>
      <c r="G11" s="86"/>
      <c r="H11" s="87"/>
      <c r="I11" s="89">
        <v>-500</v>
      </c>
      <c r="J11" s="89">
        <v>-500</v>
      </c>
      <c r="K11" s="128"/>
      <c r="L11" s="95"/>
      <c r="N11" s="90"/>
      <c r="O11" s="90"/>
      <c r="P11" s="90"/>
      <c r="Q11" s="90"/>
      <c r="R11" s="91"/>
      <c r="S11" s="92"/>
    </row>
    <row r="12" spans="2:19" x14ac:dyDescent="0.25">
      <c r="B12" s="71" t="s">
        <v>3</v>
      </c>
      <c r="C12" s="71" t="s">
        <v>3</v>
      </c>
      <c r="D12" s="71" t="s">
        <v>57</v>
      </c>
      <c r="F12" s="86">
        <f>G12</f>
        <v>8213.4</v>
      </c>
      <c r="G12" s="86">
        <f>(60*6+30*6)*15.21</f>
        <v>8213.4</v>
      </c>
      <c r="H12" s="87">
        <v>4045</v>
      </c>
      <c r="I12" s="89">
        <f>462*15.84</f>
        <v>7318.08</v>
      </c>
      <c r="J12" s="89">
        <f>462*15.84</f>
        <v>7318.08</v>
      </c>
      <c r="K12" s="128">
        <f>(J12-G12)/G12</f>
        <v>-0.10900723208415514</v>
      </c>
      <c r="L12" s="71" t="s">
        <v>174</v>
      </c>
      <c r="N12" s="90"/>
      <c r="O12" s="90"/>
      <c r="P12" s="90"/>
      <c r="Q12" s="90"/>
      <c r="R12" s="91"/>
      <c r="S12" s="92">
        <f t="shared" ref="S12:S38" si="0">SUM(N12:R12)</f>
        <v>0</v>
      </c>
    </row>
    <row r="13" spans="2:19" x14ac:dyDescent="0.25">
      <c r="B13" s="71" t="s">
        <v>183</v>
      </c>
      <c r="C13" s="71"/>
      <c r="D13" s="71"/>
      <c r="F13" s="86"/>
      <c r="G13" s="86"/>
      <c r="H13" s="87"/>
      <c r="I13" s="89">
        <v>347.7</v>
      </c>
      <c r="J13" s="89">
        <v>348</v>
      </c>
      <c r="K13" s="128"/>
      <c r="L13" s="71" t="s">
        <v>188</v>
      </c>
      <c r="N13" s="90"/>
      <c r="O13" s="90"/>
      <c r="P13" s="90"/>
      <c r="Q13" s="90"/>
      <c r="R13" s="91"/>
      <c r="S13" s="92"/>
    </row>
    <row r="14" spans="2:19" x14ac:dyDescent="0.25">
      <c r="B14" s="71" t="s">
        <v>90</v>
      </c>
      <c r="C14" s="71" t="s">
        <v>90</v>
      </c>
      <c r="D14" s="71" t="s">
        <v>57</v>
      </c>
      <c r="F14" s="86">
        <f>G14</f>
        <v>673.80300000000022</v>
      </c>
      <c r="G14" s="86">
        <f>'Clerk Training'!F19</f>
        <v>673.80300000000022</v>
      </c>
      <c r="H14" s="87">
        <v>295</v>
      </c>
      <c r="I14" s="89">
        <f>J14</f>
        <v>791.99999999999989</v>
      </c>
      <c r="J14" s="89">
        <f>'Clerk Training'!F26</f>
        <v>791.99999999999989</v>
      </c>
      <c r="K14" s="128">
        <f>(J14-G14)/G14</f>
        <v>0.17541774079367356</v>
      </c>
      <c r="L14" s="122" t="s">
        <v>179</v>
      </c>
      <c r="N14" s="90"/>
      <c r="O14" s="90"/>
      <c r="P14" s="90"/>
      <c r="Q14" s="90"/>
      <c r="R14" s="91"/>
      <c r="S14" s="92">
        <f t="shared" si="0"/>
        <v>0</v>
      </c>
    </row>
    <row r="15" spans="2:19" x14ac:dyDescent="0.25">
      <c r="B15" s="71" t="s">
        <v>182</v>
      </c>
      <c r="C15" s="71"/>
      <c r="D15" s="71"/>
      <c r="F15" s="86"/>
      <c r="G15" s="86"/>
      <c r="H15" s="87"/>
      <c r="I15" s="89">
        <v>119</v>
      </c>
      <c r="J15" s="89">
        <v>119</v>
      </c>
      <c r="K15" s="128"/>
      <c r="L15" s="71" t="s">
        <v>188</v>
      </c>
      <c r="N15" s="90"/>
      <c r="O15" s="90"/>
      <c r="P15" s="90"/>
      <c r="Q15" s="90"/>
      <c r="R15" s="91"/>
      <c r="S15" s="92"/>
    </row>
    <row r="16" spans="2:19" x14ac:dyDescent="0.25">
      <c r="B16" s="71" t="s">
        <v>3</v>
      </c>
      <c r="C16" s="71" t="s">
        <v>165</v>
      </c>
      <c r="D16" s="71"/>
      <c r="F16" s="86"/>
      <c r="G16" s="86"/>
      <c r="H16" s="87"/>
      <c r="I16" s="89">
        <f>18*15.84</f>
        <v>285.12</v>
      </c>
      <c r="J16" s="89">
        <f>18*15.84</f>
        <v>285.12</v>
      </c>
      <c r="K16" s="128"/>
      <c r="L16" s="71" t="s">
        <v>177</v>
      </c>
      <c r="N16" s="90"/>
      <c r="O16" s="90"/>
      <c r="P16" s="90"/>
      <c r="Q16" s="90"/>
      <c r="R16" s="91"/>
      <c r="S16" s="92"/>
    </row>
    <row r="17" spans="2:19" hidden="1" x14ac:dyDescent="0.25">
      <c r="B17" s="71" t="s">
        <v>4</v>
      </c>
      <c r="C17" s="71" t="s">
        <v>4</v>
      </c>
      <c r="D17" s="71" t="s">
        <v>59</v>
      </c>
      <c r="F17" s="86">
        <v>0</v>
      </c>
      <c r="G17" s="86">
        <v>0</v>
      </c>
      <c r="H17" s="87"/>
      <c r="I17" s="89">
        <v>0</v>
      </c>
      <c r="J17" s="89">
        <v>0</v>
      </c>
      <c r="K17" s="128"/>
      <c r="L17" s="71" t="s">
        <v>66</v>
      </c>
      <c r="N17" s="90"/>
      <c r="O17" s="90"/>
      <c r="P17" s="90"/>
      <c r="Q17" s="90"/>
      <c r="R17" s="91"/>
      <c r="S17" s="92">
        <f t="shared" si="0"/>
        <v>0</v>
      </c>
    </row>
    <row r="18" spans="2:19" hidden="1" x14ac:dyDescent="0.25">
      <c r="B18" s="71" t="s">
        <v>5</v>
      </c>
      <c r="C18" s="71" t="s">
        <v>5</v>
      </c>
      <c r="D18" s="71" t="s">
        <v>57</v>
      </c>
      <c r="F18" s="86">
        <v>0</v>
      </c>
      <c r="G18" s="86">
        <v>0</v>
      </c>
      <c r="H18" s="87"/>
      <c r="I18" s="89">
        <v>0</v>
      </c>
      <c r="J18" s="89">
        <v>0</v>
      </c>
      <c r="K18" s="128"/>
      <c r="L18" s="71"/>
      <c r="N18" s="90"/>
      <c r="O18" s="90"/>
      <c r="P18" s="90"/>
      <c r="Q18" s="90"/>
      <c r="R18" s="91"/>
      <c r="S18" s="92">
        <f t="shared" si="0"/>
        <v>0</v>
      </c>
    </row>
    <row r="19" spans="2:19" hidden="1" x14ac:dyDescent="0.25">
      <c r="B19" s="71" t="s">
        <v>154</v>
      </c>
      <c r="D19" s="71" t="s">
        <v>59</v>
      </c>
      <c r="F19" s="86">
        <v>0</v>
      </c>
      <c r="G19" s="86">
        <v>0</v>
      </c>
      <c r="H19" s="87"/>
      <c r="I19" s="89">
        <v>0</v>
      </c>
      <c r="J19" s="89">
        <v>0</v>
      </c>
      <c r="K19" s="128"/>
      <c r="N19" s="90"/>
      <c r="O19" s="90"/>
      <c r="P19" s="90"/>
      <c r="Q19" s="90"/>
      <c r="R19" s="91"/>
      <c r="S19" s="92">
        <f t="shared" si="0"/>
        <v>0</v>
      </c>
    </row>
    <row r="20" spans="2:19" x14ac:dyDescent="0.25">
      <c r="B20" s="71" t="s">
        <v>182</v>
      </c>
      <c r="D20" s="71"/>
      <c r="F20" s="86"/>
      <c r="G20" s="86"/>
      <c r="H20" s="87"/>
      <c r="I20" s="89">
        <v>43</v>
      </c>
      <c r="J20" s="89">
        <v>43</v>
      </c>
      <c r="K20" s="128"/>
      <c r="L20" s="71" t="s">
        <v>188</v>
      </c>
      <c r="N20" s="90"/>
      <c r="O20" s="90"/>
      <c r="P20" s="90"/>
      <c r="Q20" s="90"/>
      <c r="R20" s="91"/>
      <c r="S20" s="92"/>
    </row>
    <row r="21" spans="2:19" ht="40" x14ac:dyDescent="0.25">
      <c r="B21" s="121" t="s">
        <v>67</v>
      </c>
      <c r="C21" s="71" t="s">
        <v>166</v>
      </c>
      <c r="D21" s="71" t="s">
        <v>60</v>
      </c>
      <c r="F21" s="86">
        <v>350</v>
      </c>
      <c r="G21" s="86">
        <v>350</v>
      </c>
      <c r="H21" s="87">
        <v>263.12</v>
      </c>
      <c r="I21" s="89">
        <v>400</v>
      </c>
      <c r="J21" s="89">
        <v>400</v>
      </c>
      <c r="K21" s="128">
        <f>(J21-G21)/G21</f>
        <v>0.14285714285714285</v>
      </c>
      <c r="L21" s="71" t="s">
        <v>184</v>
      </c>
      <c r="N21" s="90"/>
      <c r="O21" s="90"/>
      <c r="P21" s="90"/>
      <c r="Q21" s="90"/>
      <c r="R21" s="91"/>
      <c r="S21" s="92">
        <f t="shared" si="0"/>
        <v>0</v>
      </c>
    </row>
    <row r="22" spans="2:19" hidden="1" x14ac:dyDescent="0.25">
      <c r="B22" s="71" t="s">
        <v>155</v>
      </c>
      <c r="D22" s="71" t="s">
        <v>60</v>
      </c>
      <c r="F22" s="86">
        <v>0</v>
      </c>
      <c r="G22" s="86">
        <v>0</v>
      </c>
      <c r="H22" s="87"/>
      <c r="K22" s="128" t="e">
        <f>(J22-G22)/G22</f>
        <v>#DIV/0!</v>
      </c>
      <c r="N22" s="90"/>
      <c r="O22" s="90"/>
      <c r="P22" s="90"/>
      <c r="Q22" s="90"/>
      <c r="R22" s="91"/>
      <c r="S22" s="92">
        <f t="shared" si="0"/>
        <v>0</v>
      </c>
    </row>
    <row r="23" spans="2:19" x14ac:dyDescent="0.25">
      <c r="B23" s="71" t="s">
        <v>6</v>
      </c>
      <c r="C23" s="71" t="s">
        <v>6</v>
      </c>
      <c r="D23" s="71" t="s">
        <v>60</v>
      </c>
      <c r="F23" s="86">
        <v>450</v>
      </c>
      <c r="G23" s="86">
        <v>450</v>
      </c>
      <c r="H23" s="87">
        <v>428.39</v>
      </c>
      <c r="I23" s="89">
        <v>450</v>
      </c>
      <c r="J23" s="89">
        <v>450</v>
      </c>
      <c r="K23" s="128">
        <f>(J23-G23)/G23</f>
        <v>0</v>
      </c>
      <c r="L23" s="71" t="s">
        <v>69</v>
      </c>
      <c r="N23" s="90"/>
      <c r="O23" s="90"/>
      <c r="P23" s="90"/>
      <c r="Q23" s="90"/>
      <c r="R23" s="91"/>
      <c r="S23" s="92">
        <f t="shared" si="0"/>
        <v>0</v>
      </c>
    </row>
    <row r="24" spans="2:19" x14ac:dyDescent="0.25">
      <c r="B24" s="71" t="s">
        <v>7</v>
      </c>
      <c r="C24" s="71" t="s">
        <v>7</v>
      </c>
      <c r="D24" s="71" t="s">
        <v>60</v>
      </c>
      <c r="F24" s="86">
        <v>200</v>
      </c>
      <c r="G24" s="86">
        <v>200</v>
      </c>
      <c r="H24" s="87">
        <v>99.98</v>
      </c>
      <c r="I24" s="89">
        <v>210</v>
      </c>
      <c r="J24" s="89">
        <v>210</v>
      </c>
      <c r="K24" s="128">
        <f>(J24-G24)/G24</f>
        <v>0.05</v>
      </c>
      <c r="L24" s="71" t="s">
        <v>221</v>
      </c>
      <c r="N24" s="90"/>
      <c r="O24" s="90"/>
      <c r="P24" s="90"/>
      <c r="Q24" s="90"/>
      <c r="R24" s="91"/>
      <c r="S24" s="92">
        <f t="shared" si="0"/>
        <v>0</v>
      </c>
    </row>
    <row r="25" spans="2:19" x14ac:dyDescent="0.25">
      <c r="B25" s="71" t="s">
        <v>8</v>
      </c>
      <c r="C25" s="71" t="s">
        <v>176</v>
      </c>
      <c r="D25" s="71" t="s">
        <v>60</v>
      </c>
      <c r="F25" s="86">
        <f>'Clerk Training'!H19</f>
        <v>571</v>
      </c>
      <c r="G25" s="86">
        <f>F25</f>
        <v>571</v>
      </c>
      <c r="H25" s="87"/>
      <c r="I25" s="89">
        <f>J25</f>
        <v>510</v>
      </c>
      <c r="J25" s="89">
        <f>'Clerk Training'!H26</f>
        <v>510</v>
      </c>
      <c r="K25" s="128">
        <f>(J25-G25)/G25</f>
        <v>-0.10683012259194395</v>
      </c>
      <c r="L25" s="71" t="s">
        <v>178</v>
      </c>
      <c r="N25" s="90"/>
      <c r="O25" s="90"/>
      <c r="P25" s="90"/>
      <c r="Q25" s="90"/>
      <c r="R25" s="91"/>
      <c r="S25" s="92">
        <f t="shared" si="0"/>
        <v>0</v>
      </c>
    </row>
    <row r="26" spans="2:19" x14ac:dyDescent="0.25">
      <c r="B26" s="71" t="s">
        <v>9</v>
      </c>
      <c r="C26" s="71" t="s">
        <v>9</v>
      </c>
      <c r="D26" s="71" t="s">
        <v>57</v>
      </c>
      <c r="F26" s="86">
        <v>160</v>
      </c>
      <c r="G26" s="86">
        <v>160</v>
      </c>
      <c r="H26" s="87">
        <v>166.5</v>
      </c>
      <c r="I26" s="89">
        <v>170</v>
      </c>
      <c r="J26" s="89">
        <v>170</v>
      </c>
      <c r="K26" s="128">
        <f>(J26-G26)/G26</f>
        <v>6.25E-2</v>
      </c>
      <c r="L26" s="71" t="s">
        <v>221</v>
      </c>
      <c r="N26" s="90"/>
      <c r="O26" s="90"/>
      <c r="P26" s="90"/>
      <c r="Q26" s="90"/>
      <c r="R26" s="91"/>
      <c r="S26" s="92">
        <f t="shared" si="0"/>
        <v>0</v>
      </c>
    </row>
    <row r="27" spans="2:19" x14ac:dyDescent="0.25">
      <c r="B27" s="71" t="s">
        <v>10</v>
      </c>
      <c r="C27" s="71" t="s">
        <v>167</v>
      </c>
      <c r="D27" s="71" t="s">
        <v>60</v>
      </c>
      <c r="F27" s="86">
        <v>300</v>
      </c>
      <c r="G27" s="86">
        <v>300</v>
      </c>
      <c r="H27" s="87">
        <v>169.46</v>
      </c>
      <c r="I27" s="89">
        <v>500</v>
      </c>
      <c r="J27" s="89">
        <v>500</v>
      </c>
      <c r="K27" s="128">
        <f>(J27-G27)/G27</f>
        <v>0.66666666666666663</v>
      </c>
      <c r="L27" s="71" t="s">
        <v>170</v>
      </c>
      <c r="N27" s="90"/>
      <c r="O27" s="90"/>
      <c r="P27" s="90"/>
      <c r="Q27" s="90"/>
      <c r="R27" s="91"/>
      <c r="S27" s="92">
        <f t="shared" si="0"/>
        <v>0</v>
      </c>
    </row>
    <row r="28" spans="2:19" x14ac:dyDescent="0.25">
      <c r="B28" s="71" t="s">
        <v>11</v>
      </c>
      <c r="C28" s="71" t="s">
        <v>11</v>
      </c>
      <c r="D28" s="71" t="s">
        <v>57</v>
      </c>
      <c r="F28" s="86">
        <v>35</v>
      </c>
      <c r="G28" s="86">
        <v>35</v>
      </c>
      <c r="H28" s="87">
        <v>35</v>
      </c>
      <c r="I28" s="89">
        <v>35</v>
      </c>
      <c r="J28" s="89">
        <v>35</v>
      </c>
      <c r="K28" s="128">
        <f>(J28-G28)/G28</f>
        <v>0</v>
      </c>
      <c r="L28" s="71"/>
      <c r="N28" s="90"/>
      <c r="O28" s="90"/>
      <c r="P28" s="90"/>
      <c r="Q28" s="90"/>
      <c r="R28" s="91"/>
      <c r="S28" s="92">
        <f t="shared" si="0"/>
        <v>0</v>
      </c>
    </row>
    <row r="29" spans="2:19" x14ac:dyDescent="0.25">
      <c r="B29" s="71" t="s">
        <v>12</v>
      </c>
      <c r="C29" s="71" t="s">
        <v>12</v>
      </c>
      <c r="D29" s="71" t="s">
        <v>58</v>
      </c>
      <c r="F29" s="86">
        <v>1200</v>
      </c>
      <c r="G29" s="86">
        <v>1200</v>
      </c>
      <c r="H29" s="87">
        <v>397.52</v>
      </c>
      <c r="I29" s="89">
        <v>1625</v>
      </c>
      <c r="J29" s="89">
        <v>1625</v>
      </c>
      <c r="K29" s="128">
        <f>(J29-G29)/G29</f>
        <v>0.35416666666666669</v>
      </c>
      <c r="L29" s="71" t="s">
        <v>220</v>
      </c>
      <c r="N29" s="90"/>
      <c r="O29" s="90"/>
      <c r="P29" s="90"/>
      <c r="Q29" s="90"/>
      <c r="R29" s="91"/>
      <c r="S29" s="92">
        <f t="shared" si="0"/>
        <v>0</v>
      </c>
    </row>
    <row r="30" spans="2:19" x14ac:dyDescent="0.25">
      <c r="B30" s="71" t="s">
        <v>13</v>
      </c>
      <c r="C30" s="71" t="s">
        <v>13</v>
      </c>
      <c r="D30" s="71" t="s">
        <v>61</v>
      </c>
      <c r="F30" s="86">
        <v>0</v>
      </c>
      <c r="G30" s="86">
        <v>0</v>
      </c>
      <c r="H30" s="87"/>
      <c r="I30" s="89">
        <v>0</v>
      </c>
      <c r="J30" s="89">
        <v>0</v>
      </c>
      <c r="K30" s="128"/>
      <c r="L30" s="71" t="s">
        <v>180</v>
      </c>
      <c r="N30" s="90"/>
      <c r="O30" s="90"/>
      <c r="P30" s="90"/>
      <c r="Q30" s="90"/>
      <c r="R30" s="91"/>
      <c r="S30" s="92">
        <f t="shared" si="0"/>
        <v>0</v>
      </c>
    </row>
    <row r="31" spans="2:19" x14ac:dyDescent="0.25">
      <c r="B31" s="71" t="s">
        <v>14</v>
      </c>
      <c r="C31" s="71" t="s">
        <v>14</v>
      </c>
      <c r="D31" s="71" t="s">
        <v>60</v>
      </c>
      <c r="F31" s="86">
        <v>0</v>
      </c>
      <c r="G31" s="86">
        <v>0</v>
      </c>
      <c r="H31" s="87"/>
      <c r="I31" s="89">
        <v>0</v>
      </c>
      <c r="J31" s="89">
        <v>0</v>
      </c>
      <c r="K31" s="128"/>
      <c r="L31" s="71" t="s">
        <v>72</v>
      </c>
      <c r="N31" s="90"/>
      <c r="O31" s="90"/>
      <c r="P31" s="90"/>
      <c r="Q31" s="90"/>
      <c r="R31" s="91"/>
      <c r="S31" s="92">
        <f t="shared" si="0"/>
        <v>0</v>
      </c>
    </row>
    <row r="32" spans="2:19" x14ac:dyDescent="0.25">
      <c r="B32" s="71" t="s">
        <v>15</v>
      </c>
      <c r="C32" s="71" t="s">
        <v>15</v>
      </c>
      <c r="D32" s="71" t="s">
        <v>58</v>
      </c>
      <c r="F32" s="86">
        <v>650</v>
      </c>
      <c r="G32" s="86">
        <v>650</v>
      </c>
      <c r="H32" s="87">
        <v>556.1</v>
      </c>
      <c r="I32" s="89">
        <v>460</v>
      </c>
      <c r="J32" s="89">
        <v>460</v>
      </c>
      <c r="K32" s="128">
        <f>(J32-G32)/G32</f>
        <v>-0.29230769230769232</v>
      </c>
      <c r="L32" s="71" t="s">
        <v>181</v>
      </c>
      <c r="N32" s="96"/>
      <c r="O32" s="96"/>
      <c r="P32" s="96"/>
      <c r="Q32" s="96"/>
      <c r="R32" s="97"/>
      <c r="S32" s="98">
        <f t="shared" si="0"/>
        <v>0</v>
      </c>
    </row>
    <row r="33" spans="2:19" x14ac:dyDescent="0.25">
      <c r="B33" s="71" t="s">
        <v>16</v>
      </c>
      <c r="C33" s="71" t="s">
        <v>16</v>
      </c>
      <c r="D33" s="71" t="s">
        <v>58</v>
      </c>
      <c r="F33" s="86">
        <v>1250</v>
      </c>
      <c r="G33" s="86">
        <v>1250</v>
      </c>
      <c r="H33" s="87">
        <v>325.20999999999998</v>
      </c>
      <c r="I33" s="89">
        <v>350</v>
      </c>
      <c r="J33" s="89">
        <v>350</v>
      </c>
      <c r="K33" s="128">
        <f>(J33-G33)/G33</f>
        <v>-0.72</v>
      </c>
      <c r="L33" s="71" t="s">
        <v>185</v>
      </c>
      <c r="N33" s="90"/>
      <c r="O33" s="90"/>
      <c r="P33" s="90"/>
      <c r="Q33" s="90"/>
      <c r="R33" s="91"/>
      <c r="S33" s="92">
        <f t="shared" si="0"/>
        <v>0</v>
      </c>
    </row>
    <row r="34" spans="2:19" x14ac:dyDescent="0.25">
      <c r="B34" s="71" t="s">
        <v>17</v>
      </c>
      <c r="C34" s="71" t="s">
        <v>17</v>
      </c>
      <c r="D34" s="71" t="s">
        <v>59</v>
      </c>
      <c r="F34" s="86">
        <v>3000</v>
      </c>
      <c r="G34" s="86">
        <v>3000</v>
      </c>
      <c r="H34" s="87"/>
      <c r="I34" s="89">
        <v>1700</v>
      </c>
      <c r="J34" s="89">
        <v>1700</v>
      </c>
      <c r="K34" s="128">
        <f>(J34-G34)/G34</f>
        <v>-0.43333333333333335</v>
      </c>
      <c r="L34" s="71"/>
      <c r="N34" s="90"/>
      <c r="O34" s="90"/>
      <c r="P34" s="90"/>
      <c r="Q34" s="90"/>
      <c r="R34" s="91"/>
      <c r="S34" s="92">
        <f t="shared" si="0"/>
        <v>0</v>
      </c>
    </row>
    <row r="35" spans="2:19" x14ac:dyDescent="0.25">
      <c r="B35" s="71" t="s">
        <v>18</v>
      </c>
      <c r="C35" s="71" t="s">
        <v>18</v>
      </c>
      <c r="D35" s="71" t="s">
        <v>58</v>
      </c>
      <c r="F35" s="86">
        <v>50</v>
      </c>
      <c r="G35" s="86">
        <v>50</v>
      </c>
      <c r="H35" s="87"/>
      <c r="I35" s="89">
        <v>50</v>
      </c>
      <c r="J35" s="89">
        <v>50</v>
      </c>
      <c r="K35" s="128">
        <f>(J35-G35)/G35</f>
        <v>0</v>
      </c>
      <c r="N35" s="90"/>
      <c r="O35" s="90"/>
      <c r="P35" s="90"/>
      <c r="Q35" s="90"/>
      <c r="R35" s="91"/>
      <c r="S35" s="92">
        <f t="shared" si="0"/>
        <v>0</v>
      </c>
    </row>
    <row r="36" spans="2:19" x14ac:dyDescent="0.25">
      <c r="B36" s="71" t="s">
        <v>107</v>
      </c>
      <c r="C36" s="71" t="s">
        <v>107</v>
      </c>
      <c r="D36" s="71" t="s">
        <v>59</v>
      </c>
      <c r="F36" s="86">
        <v>0</v>
      </c>
      <c r="G36" s="86">
        <v>0</v>
      </c>
      <c r="H36" s="87"/>
      <c r="I36" s="89">
        <v>0</v>
      </c>
      <c r="J36" s="89">
        <v>0</v>
      </c>
      <c r="K36" s="128"/>
      <c r="L36" s="71"/>
      <c r="N36" s="90"/>
      <c r="O36" s="90"/>
      <c r="P36" s="90"/>
      <c r="Q36" s="90"/>
      <c r="R36" s="91"/>
      <c r="S36" s="92">
        <f t="shared" si="0"/>
        <v>0</v>
      </c>
    </row>
    <row r="37" spans="2:19" x14ac:dyDescent="0.25">
      <c r="B37" s="71" t="s">
        <v>153</v>
      </c>
      <c r="C37" s="71" t="s">
        <v>153</v>
      </c>
      <c r="D37" s="71" t="s">
        <v>58</v>
      </c>
      <c r="F37" s="86">
        <v>1075</v>
      </c>
      <c r="G37" s="86">
        <v>1075</v>
      </c>
      <c r="H37" s="87"/>
      <c r="I37" s="89">
        <v>0</v>
      </c>
      <c r="J37" s="89">
        <v>0</v>
      </c>
      <c r="K37" s="128">
        <f>(J37-G37)/G37</f>
        <v>-1</v>
      </c>
      <c r="N37" s="90"/>
      <c r="O37" s="90"/>
      <c r="P37" s="90"/>
      <c r="Q37" s="90"/>
      <c r="R37" s="91"/>
      <c r="S37" s="92">
        <f t="shared" si="0"/>
        <v>0</v>
      </c>
    </row>
    <row r="38" spans="2:19" x14ac:dyDescent="0.25">
      <c r="B38" s="71" t="s">
        <v>108</v>
      </c>
      <c r="C38" s="71" t="s">
        <v>108</v>
      </c>
      <c r="D38" s="71" t="s">
        <v>59</v>
      </c>
      <c r="F38" s="86">
        <v>4000</v>
      </c>
      <c r="G38" s="86">
        <v>4000</v>
      </c>
      <c r="H38" s="87">
        <v>4000</v>
      </c>
      <c r="I38" s="89">
        <v>4200</v>
      </c>
      <c r="J38" s="89">
        <v>4200</v>
      </c>
      <c r="K38" s="128">
        <f>(J38-G38)/G38</f>
        <v>0.05</v>
      </c>
      <c r="L38" s="71" t="s">
        <v>171</v>
      </c>
      <c r="N38" s="90"/>
      <c r="O38" s="90"/>
      <c r="P38" s="90"/>
      <c r="Q38" s="90"/>
      <c r="R38" s="91"/>
      <c r="S38" s="92">
        <f t="shared" si="0"/>
        <v>0</v>
      </c>
    </row>
    <row r="39" spans="2:19" x14ac:dyDescent="0.25">
      <c r="B39" s="71" t="s">
        <v>21</v>
      </c>
      <c r="C39" s="71" t="s">
        <v>21</v>
      </c>
      <c r="D39" s="71" t="s">
        <v>61</v>
      </c>
      <c r="F39" s="86">
        <v>0</v>
      </c>
      <c r="G39" s="86">
        <v>0</v>
      </c>
      <c r="H39" s="87"/>
      <c r="I39" s="89">
        <v>0</v>
      </c>
      <c r="J39" s="89">
        <v>0</v>
      </c>
      <c r="K39" s="128"/>
      <c r="L39" s="71"/>
      <c r="N39" s="99">
        <f t="shared" ref="N39:S39" si="1">SUM(N7:N38)</f>
        <v>0</v>
      </c>
      <c r="O39" s="99">
        <f t="shared" si="1"/>
        <v>0</v>
      </c>
      <c r="P39" s="99">
        <f t="shared" si="1"/>
        <v>0</v>
      </c>
      <c r="Q39" s="99">
        <f t="shared" si="1"/>
        <v>0</v>
      </c>
      <c r="R39" s="99">
        <f t="shared" si="1"/>
        <v>0</v>
      </c>
      <c r="S39" s="100">
        <f t="shared" si="1"/>
        <v>0</v>
      </c>
    </row>
    <row r="40" spans="2:19" x14ac:dyDescent="0.25">
      <c r="B40" s="71" t="s">
        <v>28</v>
      </c>
      <c r="C40" s="71" t="s">
        <v>28</v>
      </c>
      <c r="D40" s="71" t="s">
        <v>59</v>
      </c>
      <c r="F40" s="86">
        <v>13151.84</v>
      </c>
      <c r="G40" s="86">
        <v>13151.84</v>
      </c>
      <c r="H40" s="87">
        <v>6575.92</v>
      </c>
      <c r="I40" s="89">
        <v>13152</v>
      </c>
      <c r="J40" s="89">
        <v>13152</v>
      </c>
      <c r="K40" s="128">
        <f>(J40-G40)/G40</f>
        <v>1.2165598121620586E-5</v>
      </c>
      <c r="L40" s="71"/>
    </row>
    <row r="41" spans="2:19" x14ac:dyDescent="0.25">
      <c r="B41" s="71" t="s">
        <v>22</v>
      </c>
      <c r="C41" s="71" t="s">
        <v>22</v>
      </c>
      <c r="D41" s="71" t="s">
        <v>58</v>
      </c>
      <c r="F41" s="86">
        <v>-2000</v>
      </c>
      <c r="G41" s="86">
        <v>0</v>
      </c>
      <c r="H41" s="87"/>
      <c r="I41" s="89">
        <v>0</v>
      </c>
      <c r="J41" s="89">
        <v>0</v>
      </c>
      <c r="K41" s="128"/>
    </row>
    <row r="42" spans="2:19" x14ac:dyDescent="0.25">
      <c r="B42" s="71" t="s">
        <v>29</v>
      </c>
      <c r="C42" s="71" t="s">
        <v>29</v>
      </c>
      <c r="D42" s="71" t="s">
        <v>61</v>
      </c>
      <c r="F42" s="86">
        <v>0</v>
      </c>
      <c r="G42" s="86">
        <v>0</v>
      </c>
      <c r="H42" s="87"/>
      <c r="I42" s="89">
        <v>1500</v>
      </c>
      <c r="J42" s="89">
        <v>1500</v>
      </c>
      <c r="K42" s="128"/>
      <c r="L42" s="71" t="s">
        <v>175</v>
      </c>
    </row>
    <row r="43" spans="2:19" x14ac:dyDescent="0.25">
      <c r="B43" s="71" t="s">
        <v>46</v>
      </c>
      <c r="C43" s="71" t="s">
        <v>46</v>
      </c>
      <c r="D43" s="71" t="s">
        <v>58</v>
      </c>
      <c r="F43" s="86">
        <v>120</v>
      </c>
      <c r="G43" s="86">
        <v>120</v>
      </c>
      <c r="H43" s="87"/>
      <c r="I43" s="89">
        <v>120</v>
      </c>
      <c r="J43" s="89">
        <v>120</v>
      </c>
      <c r="K43" s="128">
        <f>(J43-G43)/G43</f>
        <v>0</v>
      </c>
      <c r="L43" s="71" t="s">
        <v>74</v>
      </c>
    </row>
    <row r="44" spans="2:19" x14ac:dyDescent="0.25">
      <c r="B44" s="71" t="s">
        <v>40</v>
      </c>
      <c r="C44" s="71" t="s">
        <v>40</v>
      </c>
      <c r="D44" s="71" t="s">
        <v>57</v>
      </c>
      <c r="F44" s="86">
        <v>0</v>
      </c>
      <c r="G44" s="86">
        <v>0</v>
      </c>
      <c r="H44" s="87"/>
      <c r="I44" s="89">
        <v>100</v>
      </c>
      <c r="J44" s="89">
        <v>100</v>
      </c>
      <c r="K44" s="128"/>
      <c r="L44" s="101" t="s">
        <v>172</v>
      </c>
    </row>
    <row r="45" spans="2:19" x14ac:dyDescent="0.25">
      <c r="B45" s="71"/>
      <c r="C45" s="71"/>
      <c r="D45" s="71"/>
      <c r="F45" s="86"/>
      <c r="G45" s="86"/>
      <c r="H45" s="87"/>
    </row>
    <row r="46" spans="2:19" ht="40" x14ac:dyDescent="0.25">
      <c r="B46" s="120" t="s">
        <v>160</v>
      </c>
      <c r="C46" s="71" t="s">
        <v>157</v>
      </c>
      <c r="D46" s="103"/>
      <c r="E46" s="90">
        <v>2908.5</v>
      </c>
      <c r="F46" s="86"/>
      <c r="G46" s="86"/>
      <c r="H46" s="87">
        <v>2908.5</v>
      </c>
      <c r="L46" s="101"/>
    </row>
    <row r="47" spans="2:19" ht="40" x14ac:dyDescent="0.25">
      <c r="B47" s="120" t="s">
        <v>161</v>
      </c>
      <c r="D47" s="71"/>
      <c r="F47" s="86"/>
      <c r="G47" s="86"/>
      <c r="H47" s="87">
        <v>180</v>
      </c>
      <c r="I47" s="89"/>
      <c r="J47" s="89"/>
      <c r="L47" s="102"/>
    </row>
    <row r="48" spans="2:19" ht="40" x14ac:dyDescent="0.25">
      <c r="B48" s="120" t="s">
        <v>162</v>
      </c>
      <c r="D48" s="71"/>
      <c r="F48" s="86"/>
      <c r="G48" s="86"/>
      <c r="H48" s="87">
        <v>57.46</v>
      </c>
      <c r="I48" s="89"/>
      <c r="J48" s="89"/>
      <c r="L48" s="104"/>
    </row>
    <row r="49" spans="2:12" x14ac:dyDescent="0.25">
      <c r="B49" s="80" t="s">
        <v>163</v>
      </c>
      <c r="D49" s="71"/>
      <c r="F49" s="86"/>
      <c r="G49" s="86"/>
      <c r="H49" s="87">
        <v>231.04</v>
      </c>
      <c r="I49" s="89"/>
      <c r="J49" s="89"/>
      <c r="L49" s="102"/>
    </row>
    <row r="50" spans="2:12" ht="40" x14ac:dyDescent="0.25">
      <c r="B50" s="120" t="s">
        <v>164</v>
      </c>
      <c r="D50" s="71"/>
      <c r="F50" s="86"/>
      <c r="G50" s="86"/>
      <c r="H50" s="87">
        <v>1020</v>
      </c>
      <c r="I50" s="89"/>
      <c r="J50" s="89"/>
      <c r="L50" s="102"/>
    </row>
    <row r="51" spans="2:12" x14ac:dyDescent="0.25">
      <c r="B51" s="71"/>
      <c r="C51" s="71"/>
      <c r="D51" s="71"/>
      <c r="F51" s="86"/>
      <c r="G51" s="86"/>
      <c r="H51" s="87"/>
      <c r="I51" s="89"/>
      <c r="J51" s="89"/>
      <c r="L51" s="102"/>
    </row>
    <row r="52" spans="2:12" s="106" customFormat="1" ht="20" thickBot="1" x14ac:dyDescent="0.3">
      <c r="B52" s="105" t="s">
        <v>23</v>
      </c>
      <c r="C52" s="105"/>
      <c r="F52" s="107">
        <f t="shared" ref="F52:J52" si="2">SUM(F6:F51)</f>
        <v>34217.043000000005</v>
      </c>
      <c r="G52" s="107">
        <f t="shared" si="2"/>
        <v>36717.043000000005</v>
      </c>
      <c r="H52" s="107">
        <f t="shared" si="2"/>
        <v>22576.760000000002</v>
      </c>
      <c r="I52" s="109">
        <f t="shared" si="2"/>
        <v>35258.9</v>
      </c>
      <c r="J52" s="109">
        <f t="shared" si="2"/>
        <v>35259.199999999997</v>
      </c>
      <c r="K52" s="129">
        <f>(J52-G52)/G52</f>
        <v>-3.9704804115081052E-2</v>
      </c>
      <c r="L52" s="108" t="s">
        <v>223</v>
      </c>
    </row>
    <row r="53" spans="2:12" ht="20" thickTop="1" x14ac:dyDescent="0.25"/>
    <row r="55" spans="2:12" x14ac:dyDescent="0.25">
      <c r="B55" s="71" t="s">
        <v>150</v>
      </c>
      <c r="C55" s="71"/>
      <c r="F55" s="88">
        <f>F52-F40</f>
        <v>21065.203000000005</v>
      </c>
      <c r="G55" s="88">
        <f>G52-G40</f>
        <v>23565.203000000005</v>
      </c>
      <c r="H55" s="88"/>
      <c r="I55" s="88"/>
      <c r="J55" s="88"/>
    </row>
    <row r="57" spans="2:12" ht="20" thickBot="1" x14ac:dyDescent="0.3"/>
    <row r="58" spans="2:12" x14ac:dyDescent="0.25">
      <c r="B58" s="110" t="s">
        <v>159</v>
      </c>
      <c r="C58" s="111"/>
      <c r="D58" s="112"/>
      <c r="E58" s="112"/>
      <c r="F58" s="108">
        <f>I52-F52</f>
        <v>1041.8569999999963</v>
      </c>
      <c r="G58" s="106"/>
      <c r="H58" s="106"/>
      <c r="I58" s="113"/>
      <c r="J58" s="113"/>
      <c r="L58" s="114"/>
    </row>
    <row r="59" spans="2:12" ht="20" thickBot="1" x14ac:dyDescent="0.3">
      <c r="B59" s="115" t="s">
        <v>97</v>
      </c>
      <c r="C59" s="116"/>
      <c r="D59" s="117"/>
      <c r="E59" s="117"/>
      <c r="F59" s="119">
        <f>(I52-F52)/F52</f>
        <v>3.0448481477490505E-2</v>
      </c>
      <c r="G59" s="106"/>
      <c r="H59" s="106"/>
      <c r="I59" s="118"/>
      <c r="J59" s="118"/>
    </row>
  </sheetData>
  <autoFilter ref="B4:H44" xr:uid="{63E25B8C-BA71-1348-993D-81ED984024EA}"/>
  <mergeCells count="5">
    <mergeCell ref="B2:H2"/>
    <mergeCell ref="L4:L5"/>
    <mergeCell ref="B4:B5"/>
    <mergeCell ref="D4:D5"/>
    <mergeCell ref="K4:K5"/>
  </mergeCells>
  <pageMargins left="0.25" right="0.25" top="0.75" bottom="0.75" header="0.3" footer="0.3"/>
  <pageSetup paperSize="9" scale="5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3874-A382-A349-BD4E-D02FCEEA4E6A}">
  <sheetPr>
    <pageSetUpPr fitToPage="1"/>
  </sheetPr>
  <dimension ref="B4:J43"/>
  <sheetViews>
    <sheetView topLeftCell="B1" zoomScale="130" zoomScaleNormal="130" workbookViewId="0">
      <selection activeCell="H21" sqref="H21:H24"/>
    </sheetView>
  </sheetViews>
  <sheetFormatPr baseColWidth="10" defaultColWidth="15" defaultRowHeight="15" x14ac:dyDescent="0.2"/>
  <cols>
    <col min="3" max="3" width="69.33203125" customWidth="1"/>
    <col min="7" max="7" width="0.83203125" customWidth="1"/>
    <col min="9" max="9" width="0.83203125" customWidth="1"/>
  </cols>
  <sheetData>
    <row r="4" spans="2:10" x14ac:dyDescent="0.2">
      <c r="B4" s="63" t="s">
        <v>128</v>
      </c>
      <c r="C4" s="63" t="s">
        <v>109</v>
      </c>
      <c r="D4" s="63" t="s">
        <v>110</v>
      </c>
      <c r="E4" s="63" t="s">
        <v>129</v>
      </c>
      <c r="F4" s="63" t="s">
        <v>130</v>
      </c>
      <c r="H4" s="63" t="s">
        <v>131</v>
      </c>
      <c r="I4" s="66"/>
      <c r="J4" s="63" t="s">
        <v>133</v>
      </c>
    </row>
    <row r="5" spans="2:10" ht="16" x14ac:dyDescent="0.2">
      <c r="B5" s="61" t="s">
        <v>100</v>
      </c>
      <c r="C5" s="64" t="s">
        <v>111</v>
      </c>
      <c r="D5">
        <v>6</v>
      </c>
      <c r="E5" s="65">
        <v>15.21</v>
      </c>
      <c r="F5" s="65">
        <f>D5*E5</f>
        <v>91.26</v>
      </c>
      <c r="H5" s="65">
        <v>90</v>
      </c>
      <c r="I5" s="65"/>
      <c r="J5" s="65">
        <f>F5+H5</f>
        <v>181.26</v>
      </c>
    </row>
    <row r="6" spans="2:10" ht="16" x14ac:dyDescent="0.2">
      <c r="B6" s="61" t="s">
        <v>100</v>
      </c>
      <c r="C6" s="64" t="s">
        <v>112</v>
      </c>
      <c r="D6">
        <v>1.66</v>
      </c>
      <c r="E6" s="65">
        <v>15.21</v>
      </c>
      <c r="F6" s="65">
        <f t="shared" ref="F6:F17" si="0">D6*E6</f>
        <v>25.2486</v>
      </c>
      <c r="H6" s="65">
        <v>0</v>
      </c>
      <c r="I6" s="65"/>
      <c r="J6" s="65">
        <f t="shared" ref="J6:J17" si="1">F6+H6</f>
        <v>25.2486</v>
      </c>
    </row>
    <row r="7" spans="2:10" ht="16" x14ac:dyDescent="0.2">
      <c r="B7" s="61" t="s">
        <v>100</v>
      </c>
      <c r="C7" s="64" t="s">
        <v>113</v>
      </c>
      <c r="D7">
        <v>1.66</v>
      </c>
      <c r="E7" s="65">
        <v>15.21</v>
      </c>
      <c r="F7" s="65">
        <f t="shared" si="0"/>
        <v>25.2486</v>
      </c>
      <c r="H7" s="65">
        <v>30</v>
      </c>
      <c r="I7" s="65"/>
      <c r="J7" s="65">
        <f t="shared" si="1"/>
        <v>55.248599999999996</v>
      </c>
    </row>
    <row r="8" spans="2:10" ht="16" x14ac:dyDescent="0.2">
      <c r="B8" s="61" t="s">
        <v>100</v>
      </c>
      <c r="C8" s="64" t="s">
        <v>114</v>
      </c>
      <c r="D8">
        <v>1.66</v>
      </c>
      <c r="E8" s="65">
        <v>15.21</v>
      </c>
      <c r="F8" s="65">
        <f t="shared" si="0"/>
        <v>25.2486</v>
      </c>
      <c r="H8" s="65">
        <v>30</v>
      </c>
      <c r="I8" s="65"/>
      <c r="J8" s="65">
        <f t="shared" si="1"/>
        <v>55.248599999999996</v>
      </c>
    </row>
    <row r="9" spans="2:10" ht="16" x14ac:dyDescent="0.2">
      <c r="B9" s="61" t="s">
        <v>100</v>
      </c>
      <c r="C9" s="64" t="s">
        <v>115</v>
      </c>
      <c r="D9">
        <v>1.66</v>
      </c>
      <c r="E9" s="65">
        <v>15.21</v>
      </c>
      <c r="F9" s="65">
        <f t="shared" si="0"/>
        <v>25.2486</v>
      </c>
      <c r="H9" s="65">
        <v>30</v>
      </c>
      <c r="I9" s="65"/>
      <c r="J9" s="65">
        <f t="shared" si="1"/>
        <v>55.248599999999996</v>
      </c>
    </row>
    <row r="10" spans="2:10" ht="16" x14ac:dyDescent="0.2">
      <c r="B10" s="61" t="s">
        <v>100</v>
      </c>
      <c r="C10" s="64" t="s">
        <v>116</v>
      </c>
      <c r="D10">
        <v>1.66</v>
      </c>
      <c r="E10" s="65">
        <v>15.21</v>
      </c>
      <c r="F10" s="65">
        <f t="shared" si="0"/>
        <v>25.2486</v>
      </c>
      <c r="H10" s="65">
        <v>30</v>
      </c>
      <c r="I10" s="65"/>
      <c r="J10" s="65">
        <f t="shared" si="1"/>
        <v>55.248599999999996</v>
      </c>
    </row>
    <row r="11" spans="2:10" ht="16" x14ac:dyDescent="0.2">
      <c r="B11" s="61" t="s">
        <v>100</v>
      </c>
      <c r="C11" s="64" t="s">
        <v>117</v>
      </c>
      <c r="D11">
        <v>2</v>
      </c>
      <c r="E11" s="65">
        <v>15.21</v>
      </c>
      <c r="F11" s="65">
        <f t="shared" si="0"/>
        <v>30.42</v>
      </c>
      <c r="H11" s="65">
        <v>35</v>
      </c>
      <c r="I11" s="65"/>
      <c r="J11" s="65">
        <f t="shared" si="1"/>
        <v>65.42</v>
      </c>
    </row>
    <row r="12" spans="2:10" ht="16" x14ac:dyDescent="0.2">
      <c r="B12" s="61" t="s">
        <v>100</v>
      </c>
      <c r="C12" s="64" t="s">
        <v>118</v>
      </c>
      <c r="D12">
        <v>2</v>
      </c>
      <c r="E12" s="65">
        <v>15.21</v>
      </c>
      <c r="F12" s="65">
        <f t="shared" si="0"/>
        <v>30.42</v>
      </c>
      <c r="H12" s="65">
        <v>35</v>
      </c>
      <c r="I12" s="65"/>
      <c r="J12" s="65">
        <f t="shared" si="1"/>
        <v>65.42</v>
      </c>
    </row>
    <row r="13" spans="2:10" ht="16" x14ac:dyDescent="0.2">
      <c r="B13" s="61" t="s">
        <v>100</v>
      </c>
      <c r="C13" s="64" t="s">
        <v>119</v>
      </c>
      <c r="D13">
        <v>2</v>
      </c>
      <c r="E13" s="65">
        <v>15.21</v>
      </c>
      <c r="F13" s="65">
        <f t="shared" si="0"/>
        <v>30.42</v>
      </c>
      <c r="H13" s="65">
        <v>17</v>
      </c>
      <c r="I13" s="65"/>
      <c r="J13" s="65">
        <f t="shared" si="1"/>
        <v>47.42</v>
      </c>
    </row>
    <row r="14" spans="2:10" ht="16" x14ac:dyDescent="0.2">
      <c r="B14" s="61" t="s">
        <v>100</v>
      </c>
      <c r="C14" s="64" t="s">
        <v>120</v>
      </c>
      <c r="D14">
        <v>2</v>
      </c>
      <c r="E14" s="65">
        <v>15.21</v>
      </c>
      <c r="F14" s="65">
        <f t="shared" si="0"/>
        <v>30.42</v>
      </c>
      <c r="H14" s="65">
        <v>17</v>
      </c>
      <c r="I14" s="65"/>
      <c r="J14" s="65">
        <f t="shared" si="1"/>
        <v>47.42</v>
      </c>
    </row>
    <row r="15" spans="2:10" ht="16" x14ac:dyDescent="0.2">
      <c r="B15" s="61" t="s">
        <v>100</v>
      </c>
      <c r="C15" s="64" t="s">
        <v>121</v>
      </c>
      <c r="D15">
        <v>2</v>
      </c>
      <c r="E15" s="65">
        <v>15.21</v>
      </c>
      <c r="F15" s="65">
        <f t="shared" si="0"/>
        <v>30.42</v>
      </c>
      <c r="H15" s="65">
        <v>17</v>
      </c>
      <c r="I15" s="65"/>
      <c r="J15" s="65">
        <f t="shared" si="1"/>
        <v>47.42</v>
      </c>
    </row>
    <row r="16" spans="2:10" ht="16" x14ac:dyDescent="0.2">
      <c r="B16" s="61" t="s">
        <v>100</v>
      </c>
      <c r="C16" s="64" t="s">
        <v>122</v>
      </c>
      <c r="D16">
        <v>10</v>
      </c>
      <c r="E16" s="65">
        <v>15.21</v>
      </c>
      <c r="F16" s="65">
        <f t="shared" si="0"/>
        <v>152.10000000000002</v>
      </c>
      <c r="H16" s="65">
        <v>120</v>
      </c>
      <c r="I16" s="65"/>
      <c r="J16" s="65">
        <f t="shared" si="1"/>
        <v>272.10000000000002</v>
      </c>
    </row>
    <row r="17" spans="2:10" ht="16" x14ac:dyDescent="0.2">
      <c r="B17" s="61" t="s">
        <v>100</v>
      </c>
      <c r="C17" s="64" t="s">
        <v>123</v>
      </c>
      <c r="D17">
        <v>10</v>
      </c>
      <c r="E17" s="65">
        <v>15.21</v>
      </c>
      <c r="F17" s="65">
        <f t="shared" si="0"/>
        <v>152.10000000000002</v>
      </c>
      <c r="H17" s="65">
        <v>120</v>
      </c>
      <c r="I17" s="65"/>
      <c r="J17" s="65">
        <f t="shared" si="1"/>
        <v>272.10000000000002</v>
      </c>
    </row>
    <row r="18" spans="2:10" x14ac:dyDescent="0.2">
      <c r="F18" s="65"/>
    </row>
    <row r="19" spans="2:10" ht="16" thickBot="1" x14ac:dyDescent="0.25">
      <c r="F19" s="67">
        <f>SUM(F5:F18)</f>
        <v>673.80300000000022</v>
      </c>
      <c r="G19" s="62"/>
      <c r="H19" s="67">
        <f>SUM(H5:H18)</f>
        <v>571</v>
      </c>
      <c r="I19" s="68"/>
      <c r="J19" s="67">
        <f>SUM(F19:H19)</f>
        <v>1244.8030000000003</v>
      </c>
    </row>
    <row r="20" spans="2:10" ht="16" thickTop="1" x14ac:dyDescent="0.2">
      <c r="F20" s="65"/>
    </row>
    <row r="21" spans="2:10" ht="16" x14ac:dyDescent="0.2">
      <c r="B21" s="61" t="s">
        <v>132</v>
      </c>
      <c r="C21" s="64" t="s">
        <v>124</v>
      </c>
      <c r="D21">
        <v>27</v>
      </c>
      <c r="E21" s="65">
        <v>15.84</v>
      </c>
      <c r="F21" s="65">
        <f>D21*E21</f>
        <v>427.68</v>
      </c>
      <c r="H21" s="65">
        <v>120</v>
      </c>
      <c r="I21" s="65"/>
      <c r="J21" s="65">
        <f>SUM(F21:I21)</f>
        <v>547.68000000000006</v>
      </c>
    </row>
    <row r="22" spans="2:10" ht="16" x14ac:dyDescent="0.2">
      <c r="B22" s="61" t="s">
        <v>132</v>
      </c>
      <c r="C22" s="64" t="s">
        <v>134</v>
      </c>
      <c r="D22">
        <v>18</v>
      </c>
      <c r="E22" s="65">
        <v>15.84</v>
      </c>
      <c r="F22" s="65">
        <f>D22*E22</f>
        <v>285.12</v>
      </c>
      <c r="H22" s="65">
        <v>250</v>
      </c>
      <c r="I22" s="65"/>
      <c r="J22" s="65">
        <f>SUM(F22:I22)</f>
        <v>535.12</v>
      </c>
    </row>
    <row r="23" spans="2:10" ht="16" x14ac:dyDescent="0.2">
      <c r="B23" s="61" t="s">
        <v>132</v>
      </c>
      <c r="C23" s="64" t="s">
        <v>126</v>
      </c>
      <c r="D23">
        <v>2</v>
      </c>
      <c r="E23" s="65">
        <v>15.84</v>
      </c>
      <c r="F23" s="65">
        <f t="shared" ref="F23" si="2">D23*E23</f>
        <v>31.68</v>
      </c>
      <c r="H23" s="65">
        <v>35</v>
      </c>
      <c r="I23" s="65"/>
      <c r="J23" s="65">
        <f t="shared" ref="J23:J24" si="3">SUM(F23:I23)</f>
        <v>66.680000000000007</v>
      </c>
    </row>
    <row r="24" spans="2:10" ht="16" x14ac:dyDescent="0.2">
      <c r="B24" s="61" t="s">
        <v>132</v>
      </c>
      <c r="C24" s="64" t="s">
        <v>127</v>
      </c>
      <c r="D24">
        <v>3</v>
      </c>
      <c r="E24" s="65">
        <v>15.84</v>
      </c>
      <c r="F24" s="65">
        <f>D24*E24</f>
        <v>47.519999999999996</v>
      </c>
      <c r="H24" s="65">
        <v>105</v>
      </c>
      <c r="I24" s="65"/>
      <c r="J24" s="65">
        <f t="shared" si="3"/>
        <v>152.51999999999998</v>
      </c>
    </row>
    <row r="25" spans="2:10" x14ac:dyDescent="0.2">
      <c r="F25" s="65"/>
    </row>
    <row r="26" spans="2:10" ht="16" thickBot="1" x14ac:dyDescent="0.25">
      <c r="F26" s="67">
        <f>SUM(F21:F25)</f>
        <v>791.99999999999989</v>
      </c>
      <c r="G26" s="62"/>
      <c r="H26" s="67">
        <f>SUM(H21:H25)</f>
        <v>510</v>
      </c>
      <c r="I26" s="68"/>
      <c r="J26" s="67">
        <f>SUM(F26:I26)</f>
        <v>1302</v>
      </c>
    </row>
    <row r="27" spans="2:10" ht="16" thickTop="1" x14ac:dyDescent="0.2">
      <c r="F27" s="65"/>
    </row>
    <row r="28" spans="2:10" x14ac:dyDescent="0.2">
      <c r="F28" s="65"/>
    </row>
    <row r="29" spans="2:10" x14ac:dyDescent="0.2">
      <c r="F29" s="65"/>
    </row>
    <row r="30" spans="2:10" ht="16" x14ac:dyDescent="0.2">
      <c r="B30" s="78" t="s">
        <v>173</v>
      </c>
      <c r="C30" t="s">
        <v>125</v>
      </c>
      <c r="D30">
        <v>200</v>
      </c>
      <c r="E30" s="65">
        <v>15.84</v>
      </c>
      <c r="F30" s="65">
        <f>D30*E30</f>
        <v>3168</v>
      </c>
      <c r="G30" s="65"/>
      <c r="H30" s="65">
        <v>450</v>
      </c>
      <c r="I30" s="65"/>
      <c r="J30" s="65">
        <f>SUM(F30:I30)</f>
        <v>3618</v>
      </c>
    </row>
    <row r="31" spans="2:10" ht="16" x14ac:dyDescent="0.2">
      <c r="B31" s="78" t="s">
        <v>173</v>
      </c>
      <c r="C31" t="s">
        <v>135</v>
      </c>
      <c r="D31">
        <v>0</v>
      </c>
      <c r="E31" s="65">
        <v>15.84</v>
      </c>
      <c r="F31" s="65">
        <f>D31*E31</f>
        <v>0</v>
      </c>
      <c r="G31" s="65"/>
      <c r="H31" s="65">
        <v>410</v>
      </c>
      <c r="I31" s="65"/>
      <c r="J31" s="65">
        <f>SUM(F31:I31)</f>
        <v>410</v>
      </c>
    </row>
    <row r="32" spans="2:10" x14ac:dyDescent="0.2">
      <c r="F32" s="65"/>
      <c r="G32" s="65"/>
      <c r="H32" s="65"/>
      <c r="I32" s="65"/>
      <c r="J32" s="65"/>
    </row>
    <row r="33" spans="6:10" ht="16" thickBot="1" x14ac:dyDescent="0.25">
      <c r="F33" s="67">
        <f>SUM(F30:F32)</f>
        <v>3168</v>
      </c>
      <c r="G33" s="68"/>
      <c r="H33" s="67">
        <f>SUM(H30:H32)</f>
        <v>860</v>
      </c>
      <c r="I33" s="68"/>
      <c r="J33" s="67">
        <f>SUM(J30:J32)</f>
        <v>4028</v>
      </c>
    </row>
    <row r="34" spans="6:10" ht="16" thickTop="1" x14ac:dyDescent="0.2">
      <c r="F34" s="65"/>
      <c r="J34" s="65"/>
    </row>
    <row r="35" spans="6:10" x14ac:dyDescent="0.2">
      <c r="F35" s="65"/>
    </row>
    <row r="36" spans="6:10" x14ac:dyDescent="0.2">
      <c r="F36" s="65"/>
    </row>
    <row r="37" spans="6:10" x14ac:dyDescent="0.2">
      <c r="F37" s="65"/>
    </row>
    <row r="38" spans="6:10" x14ac:dyDescent="0.2">
      <c r="F38" s="65"/>
    </row>
    <row r="39" spans="6:10" x14ac:dyDescent="0.2">
      <c r="F39" s="65"/>
    </row>
    <row r="40" spans="6:10" x14ac:dyDescent="0.2">
      <c r="F40" s="65"/>
    </row>
    <row r="41" spans="6:10" x14ac:dyDescent="0.2">
      <c r="F41" s="65"/>
    </row>
    <row r="42" spans="6:10" x14ac:dyDescent="0.2">
      <c r="F42" s="65"/>
    </row>
    <row r="43" spans="6:10" x14ac:dyDescent="0.2">
      <c r="F43" s="65"/>
    </row>
  </sheetData>
  <phoneticPr fontId="16" type="noConversion"/>
  <pageMargins left="0.7" right="0.7" top="0.75" bottom="0.75" header="0.3" footer="0.3"/>
  <pageSetup paperSize="9" scale="76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3248-1F78-5945-B728-56F76FB7F71F}">
  <dimension ref="B3:L37"/>
  <sheetViews>
    <sheetView topLeftCell="A13" zoomScale="130" zoomScaleNormal="130" workbookViewId="0">
      <selection activeCell="E30" sqref="E30"/>
    </sheetView>
  </sheetViews>
  <sheetFormatPr baseColWidth="10" defaultColWidth="10.83203125" defaultRowHeight="15" x14ac:dyDescent="0.2"/>
  <cols>
    <col min="3" max="3" width="12.1640625" bestFit="1" customWidth="1"/>
    <col min="4" max="4" width="14.1640625" bestFit="1" customWidth="1"/>
  </cols>
  <sheetData>
    <row r="3" spans="2:7" x14ac:dyDescent="0.2">
      <c r="B3" s="63" t="s">
        <v>148</v>
      </c>
      <c r="C3" s="63" t="s">
        <v>147</v>
      </c>
      <c r="D3" s="63" t="s">
        <v>149</v>
      </c>
      <c r="E3" s="63" t="s">
        <v>140</v>
      </c>
      <c r="F3" s="63" t="s">
        <v>141</v>
      </c>
      <c r="G3" s="63" t="s">
        <v>142</v>
      </c>
    </row>
    <row r="4" spans="2:7" x14ac:dyDescent="0.2">
      <c r="B4" s="69">
        <v>1</v>
      </c>
      <c r="C4" s="61" t="s">
        <v>139</v>
      </c>
      <c r="D4" s="61" t="s">
        <v>136</v>
      </c>
      <c r="E4" s="61">
        <v>2024</v>
      </c>
      <c r="F4" s="61" t="s">
        <v>151</v>
      </c>
      <c r="G4" s="70">
        <v>46104</v>
      </c>
    </row>
    <row r="5" spans="2:7" x14ac:dyDescent="0.2">
      <c r="B5" s="69">
        <v>2</v>
      </c>
      <c r="C5" s="61" t="s">
        <v>139</v>
      </c>
      <c r="D5" s="61" t="s">
        <v>136</v>
      </c>
      <c r="E5" s="61">
        <v>2024</v>
      </c>
      <c r="F5" s="61" t="s">
        <v>151</v>
      </c>
      <c r="G5" s="70">
        <v>46104</v>
      </c>
    </row>
    <row r="6" spans="2:7" x14ac:dyDescent="0.2">
      <c r="B6" s="69">
        <v>3</v>
      </c>
      <c r="C6" s="61" t="s">
        <v>139</v>
      </c>
      <c r="D6" s="61" t="s">
        <v>136</v>
      </c>
      <c r="E6" s="61">
        <v>2024</v>
      </c>
      <c r="F6" s="61" t="s">
        <v>151</v>
      </c>
      <c r="G6" s="70">
        <v>46104</v>
      </c>
    </row>
    <row r="7" spans="2:7" x14ac:dyDescent="0.2">
      <c r="B7" s="69">
        <v>4</v>
      </c>
      <c r="C7" s="61" t="s">
        <v>139</v>
      </c>
      <c r="D7" s="61" t="s">
        <v>136</v>
      </c>
      <c r="E7" s="61">
        <v>2024</v>
      </c>
      <c r="F7" s="61" t="s">
        <v>151</v>
      </c>
      <c r="G7" s="70">
        <v>45374</v>
      </c>
    </row>
    <row r="8" spans="2:7" x14ac:dyDescent="0.2">
      <c r="B8" s="69">
        <v>5</v>
      </c>
      <c r="C8" s="61" t="s">
        <v>143</v>
      </c>
      <c r="D8" s="61" t="s">
        <v>137</v>
      </c>
      <c r="E8" s="61">
        <v>2025</v>
      </c>
      <c r="F8" s="61" t="s">
        <v>152</v>
      </c>
      <c r="G8" s="70">
        <v>46104</v>
      </c>
    </row>
    <row r="9" spans="2:7" x14ac:dyDescent="0.2">
      <c r="B9" s="69">
        <v>6</v>
      </c>
      <c r="C9" s="61" t="s">
        <v>144</v>
      </c>
      <c r="D9" s="61" t="s">
        <v>137</v>
      </c>
      <c r="E9" s="61">
        <v>2024</v>
      </c>
      <c r="F9" s="61" t="s">
        <v>151</v>
      </c>
      <c r="G9" s="70">
        <v>46104</v>
      </c>
    </row>
    <row r="10" spans="2:7" x14ac:dyDescent="0.2">
      <c r="B10" s="69">
        <v>7</v>
      </c>
      <c r="C10" s="61" t="s">
        <v>144</v>
      </c>
      <c r="D10" s="61" t="s">
        <v>138</v>
      </c>
      <c r="E10" s="61">
        <v>2024</v>
      </c>
      <c r="F10" s="61" t="s">
        <v>151</v>
      </c>
      <c r="G10" s="70">
        <v>45374</v>
      </c>
    </row>
    <row r="11" spans="2:7" x14ac:dyDescent="0.2">
      <c r="B11" s="69">
        <v>8</v>
      </c>
      <c r="C11" s="61" t="s">
        <v>144</v>
      </c>
      <c r="D11" s="61" t="s">
        <v>138</v>
      </c>
      <c r="E11" s="61">
        <v>2025</v>
      </c>
      <c r="F11" s="61" t="s">
        <v>152</v>
      </c>
      <c r="G11" s="70">
        <v>46104</v>
      </c>
    </row>
    <row r="12" spans="2:7" x14ac:dyDescent="0.2">
      <c r="B12" s="69">
        <v>9</v>
      </c>
      <c r="C12" s="61" t="s">
        <v>145</v>
      </c>
      <c r="D12" s="61" t="s">
        <v>138</v>
      </c>
      <c r="E12" s="61">
        <v>2025</v>
      </c>
      <c r="F12" s="61" t="s">
        <v>152</v>
      </c>
      <c r="G12" s="70">
        <v>46104</v>
      </c>
    </row>
    <row r="13" spans="2:7" x14ac:dyDescent="0.2">
      <c r="B13" s="69">
        <v>10</v>
      </c>
      <c r="C13" s="61" t="s">
        <v>146</v>
      </c>
      <c r="D13" s="61" t="s">
        <v>138</v>
      </c>
      <c r="E13" s="61">
        <v>2025</v>
      </c>
      <c r="F13" s="61" t="s">
        <v>152</v>
      </c>
      <c r="G13" s="70">
        <v>46104</v>
      </c>
    </row>
    <row r="14" spans="2:7" x14ac:dyDescent="0.2">
      <c r="B14" s="69">
        <v>11</v>
      </c>
      <c r="C14" s="61" t="s">
        <v>144</v>
      </c>
      <c r="D14" s="61" t="s">
        <v>138</v>
      </c>
      <c r="E14" s="61">
        <v>2025</v>
      </c>
      <c r="F14" s="61" t="s">
        <v>152</v>
      </c>
      <c r="G14" s="70">
        <v>46104</v>
      </c>
    </row>
    <row r="15" spans="2:7" ht="16" thickBot="1" x14ac:dyDescent="0.25">
      <c r="B15" s="69"/>
    </row>
    <row r="16" spans="2:7" x14ac:dyDescent="0.2">
      <c r="B16" s="134" t="s">
        <v>212</v>
      </c>
      <c r="C16" s="135"/>
      <c r="D16" s="135"/>
      <c r="E16" s="135"/>
      <c r="F16" s="135"/>
      <c r="G16" s="136"/>
    </row>
    <row r="17" spans="2:11" x14ac:dyDescent="0.2">
      <c r="B17" s="137"/>
      <c r="C17" s="138"/>
      <c r="D17" s="138"/>
      <c r="E17" s="138"/>
      <c r="F17" s="138"/>
      <c r="G17" s="139"/>
    </row>
    <row r="18" spans="2:11" x14ac:dyDescent="0.2">
      <c r="B18" s="137"/>
      <c r="C18" s="138"/>
      <c r="D18" s="138"/>
      <c r="E18" s="138"/>
      <c r="F18" s="138"/>
      <c r="G18" s="139"/>
    </row>
    <row r="19" spans="2:11" x14ac:dyDescent="0.2">
      <c r="B19" s="137"/>
      <c r="C19" s="138"/>
      <c r="D19" s="138"/>
      <c r="E19" s="138"/>
      <c r="F19" s="138"/>
      <c r="G19" s="139"/>
    </row>
    <row r="20" spans="2:11" x14ac:dyDescent="0.2">
      <c r="B20" s="137"/>
      <c r="C20" s="138"/>
      <c r="D20" s="138"/>
      <c r="E20" s="138"/>
      <c r="F20" s="138"/>
      <c r="G20" s="139"/>
    </row>
    <row r="21" spans="2:11" x14ac:dyDescent="0.2">
      <c r="B21" s="137"/>
      <c r="C21" s="138"/>
      <c r="D21" s="138"/>
      <c r="E21" s="138"/>
      <c r="F21" s="138"/>
      <c r="G21" s="139"/>
    </row>
    <row r="22" spans="2:11" x14ac:dyDescent="0.2">
      <c r="B22" s="137"/>
      <c r="C22" s="138"/>
      <c r="D22" s="138"/>
      <c r="E22" s="138"/>
      <c r="F22" s="138"/>
      <c r="G22" s="139"/>
    </row>
    <row r="23" spans="2:11" ht="16" thickBot="1" x14ac:dyDescent="0.25">
      <c r="B23" s="140"/>
      <c r="C23" s="141"/>
      <c r="D23" s="141"/>
      <c r="E23" s="141"/>
      <c r="F23" s="141"/>
      <c r="G23" s="142"/>
    </row>
    <row r="30" spans="2:11" ht="32" x14ac:dyDescent="0.2">
      <c r="B30" s="124" t="s">
        <v>189</v>
      </c>
      <c r="C30" s="124" t="s">
        <v>190</v>
      </c>
      <c r="D30" s="124" t="s">
        <v>194</v>
      </c>
      <c r="E30" s="125" t="s">
        <v>219</v>
      </c>
      <c r="F30" s="125" t="s">
        <v>197</v>
      </c>
      <c r="G30" s="124" t="s">
        <v>85</v>
      </c>
      <c r="H30" s="124" t="s">
        <v>191</v>
      </c>
      <c r="I30" s="124" t="s">
        <v>23</v>
      </c>
      <c r="J30" s="125" t="s">
        <v>192</v>
      </c>
      <c r="K30" s="124" t="s">
        <v>193</v>
      </c>
    </row>
    <row r="32" spans="2:11" ht="48" x14ac:dyDescent="0.2">
      <c r="B32" t="s">
        <v>198</v>
      </c>
      <c r="C32" s="126">
        <v>45069</v>
      </c>
      <c r="D32" t="s">
        <v>195</v>
      </c>
      <c r="E32" t="s">
        <v>206</v>
      </c>
      <c r="F32" s="123" t="s">
        <v>208</v>
      </c>
      <c r="G32" s="127">
        <v>100</v>
      </c>
      <c r="H32" s="127">
        <v>20</v>
      </c>
      <c r="I32" s="127">
        <v>120</v>
      </c>
      <c r="K32" t="s">
        <v>216</v>
      </c>
    </row>
    <row r="33" spans="2:12" ht="48" x14ac:dyDescent="0.2">
      <c r="B33" t="s">
        <v>205</v>
      </c>
      <c r="C33" s="126">
        <v>45114</v>
      </c>
      <c r="D33" t="s">
        <v>195</v>
      </c>
      <c r="E33" t="s">
        <v>206</v>
      </c>
      <c r="F33" s="123" t="s">
        <v>207</v>
      </c>
      <c r="G33" s="127">
        <v>500</v>
      </c>
      <c r="H33" s="127">
        <v>100</v>
      </c>
      <c r="I33" s="127">
        <v>600</v>
      </c>
      <c r="K33" t="s">
        <v>217</v>
      </c>
    </row>
    <row r="34" spans="2:12" ht="32" x14ac:dyDescent="0.2">
      <c r="B34" t="s">
        <v>203</v>
      </c>
      <c r="C34" s="126">
        <v>45072</v>
      </c>
      <c r="D34" t="s">
        <v>195</v>
      </c>
      <c r="E34" t="s">
        <v>196</v>
      </c>
      <c r="F34" s="123" t="s">
        <v>199</v>
      </c>
      <c r="G34" s="127">
        <v>2800</v>
      </c>
      <c r="H34" s="127">
        <v>560</v>
      </c>
      <c r="I34" s="127">
        <v>3360</v>
      </c>
      <c r="K34" s="126" t="s">
        <v>218</v>
      </c>
      <c r="L34" t="s">
        <v>200</v>
      </c>
    </row>
    <row r="35" spans="2:12" ht="32" x14ac:dyDescent="0.2">
      <c r="B35" t="s">
        <v>204</v>
      </c>
      <c r="C35" s="126">
        <v>45408</v>
      </c>
      <c r="D35" t="s">
        <v>195</v>
      </c>
      <c r="E35" t="s">
        <v>196</v>
      </c>
      <c r="F35" s="123" t="s">
        <v>202</v>
      </c>
      <c r="G35" s="127">
        <v>1620</v>
      </c>
      <c r="H35" s="127">
        <v>324</v>
      </c>
      <c r="I35" s="127">
        <v>1944</v>
      </c>
      <c r="L35" t="s">
        <v>201</v>
      </c>
    </row>
    <row r="36" spans="2:12" ht="16" x14ac:dyDescent="0.2">
      <c r="B36" t="s">
        <v>209</v>
      </c>
      <c r="C36" s="126">
        <v>45589</v>
      </c>
      <c r="D36" t="s">
        <v>195</v>
      </c>
      <c r="E36" t="s">
        <v>210</v>
      </c>
      <c r="F36" s="123" t="s">
        <v>211</v>
      </c>
      <c r="G36" s="127">
        <v>300</v>
      </c>
      <c r="H36" s="127">
        <v>60</v>
      </c>
      <c r="I36" s="127">
        <v>360</v>
      </c>
    </row>
    <row r="37" spans="2:12" ht="32" x14ac:dyDescent="0.2">
      <c r="B37" t="s">
        <v>213</v>
      </c>
      <c r="C37" s="126">
        <v>45603</v>
      </c>
      <c r="D37" t="s">
        <v>195</v>
      </c>
      <c r="E37" t="s">
        <v>196</v>
      </c>
      <c r="F37" s="123" t="s">
        <v>214</v>
      </c>
      <c r="G37" s="127">
        <v>750</v>
      </c>
      <c r="H37" s="127">
        <v>150</v>
      </c>
      <c r="I37" s="127">
        <v>900</v>
      </c>
    </row>
  </sheetData>
  <mergeCells count="1">
    <mergeCell ref="B16:G2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8EFF-2EEC-447C-AE76-2F5DC3A1B128}">
  <sheetPr>
    <pageSetUpPr fitToPage="1"/>
  </sheetPr>
  <dimension ref="A1:S74"/>
  <sheetViews>
    <sheetView topLeftCell="A26" zoomScale="110" zoomScaleNormal="110" workbookViewId="0">
      <selection activeCell="K40" sqref="K40:K41"/>
    </sheetView>
  </sheetViews>
  <sheetFormatPr baseColWidth="10" defaultColWidth="8.83203125" defaultRowHeight="15" x14ac:dyDescent="0.2"/>
  <cols>
    <col min="1" max="1" width="41.33203125" style="2" customWidth="1"/>
    <col min="2" max="2" width="29.1640625" style="2" customWidth="1"/>
    <col min="3" max="3" width="14.5" style="2" customWidth="1"/>
    <col min="4" max="4" width="12" style="2" customWidth="1"/>
    <col min="5" max="6" width="9.1640625" style="2" bestFit="1" customWidth="1"/>
    <col min="7" max="7" width="2.1640625" style="2" customWidth="1"/>
    <col min="8" max="8" width="13.1640625" style="2" customWidth="1"/>
    <col min="9" max="9" width="9.83203125" style="2" customWidth="1"/>
    <col min="10" max="10" width="1.33203125" style="2" customWidth="1"/>
    <col min="11" max="11" width="13.5" style="2" customWidth="1"/>
    <col min="12" max="12" width="83.33203125" style="2" customWidth="1"/>
    <col min="13" max="13" width="35.1640625" style="2" customWidth="1"/>
    <col min="14" max="15" width="8.83203125" style="2"/>
    <col min="16" max="16" width="9.1640625" style="2" bestFit="1" customWidth="1"/>
    <col min="17" max="16384" width="8.83203125" style="2"/>
  </cols>
  <sheetData>
    <row r="1" spans="1:19" ht="16" x14ac:dyDescent="0.2">
      <c r="A1" s="1" t="s">
        <v>45</v>
      </c>
      <c r="F1" s="3" t="s">
        <v>76</v>
      </c>
    </row>
    <row r="2" spans="1:19" x14ac:dyDescent="0.2">
      <c r="D2" s="56" t="s">
        <v>94</v>
      </c>
      <c r="E2" s="4" t="s">
        <v>44</v>
      </c>
      <c r="F2" s="4" t="s">
        <v>44</v>
      </c>
      <c r="G2" s="3"/>
      <c r="H2" s="3"/>
      <c r="I2" s="3"/>
      <c r="J2" s="3"/>
    </row>
    <row r="3" spans="1:19" x14ac:dyDescent="0.2">
      <c r="D3" s="56" t="s">
        <v>95</v>
      </c>
      <c r="E3" s="4" t="s">
        <v>24</v>
      </c>
      <c r="F3" s="4" t="s">
        <v>25</v>
      </c>
      <c r="H3" s="4" t="s">
        <v>33</v>
      </c>
      <c r="I3" s="6" t="s">
        <v>54</v>
      </c>
      <c r="J3" s="7"/>
      <c r="K3" s="4" t="s">
        <v>27</v>
      </c>
      <c r="O3" s="8"/>
      <c r="Q3" s="9"/>
      <c r="R3" s="10"/>
    </row>
    <row r="4" spans="1:19" x14ac:dyDescent="0.2">
      <c r="D4" s="56" t="s">
        <v>26</v>
      </c>
      <c r="E4" s="4" t="s">
        <v>0</v>
      </c>
      <c r="F4" s="4" t="s">
        <v>26</v>
      </c>
      <c r="H4" s="4" t="s">
        <v>26</v>
      </c>
      <c r="I4" s="6" t="s">
        <v>55</v>
      </c>
      <c r="J4" s="7"/>
      <c r="K4" s="4" t="s">
        <v>53</v>
      </c>
    </row>
    <row r="5" spans="1:19" x14ac:dyDescent="0.2">
      <c r="A5" s="2" t="s">
        <v>62</v>
      </c>
      <c r="C5" s="2" t="s">
        <v>57</v>
      </c>
      <c r="D5" s="57">
        <v>575</v>
      </c>
      <c r="E5" s="12">
        <v>575</v>
      </c>
      <c r="F5" s="12">
        <v>575</v>
      </c>
      <c r="H5" s="12">
        <v>650</v>
      </c>
      <c r="I5" s="13">
        <v>517</v>
      </c>
      <c r="J5" s="5"/>
      <c r="K5" s="12">
        <v>449</v>
      </c>
      <c r="L5" s="2" t="s">
        <v>65</v>
      </c>
      <c r="P5" s="14"/>
      <c r="Q5" s="12"/>
      <c r="R5" s="12"/>
    </row>
    <row r="6" spans="1:19" x14ac:dyDescent="0.2">
      <c r="A6" s="2" t="s">
        <v>63</v>
      </c>
      <c r="C6" s="2" t="s">
        <v>58</v>
      </c>
      <c r="D6" s="57">
        <v>0</v>
      </c>
      <c r="E6" s="12">
        <v>0</v>
      </c>
      <c r="F6" s="12">
        <v>0</v>
      </c>
      <c r="H6" s="12"/>
      <c r="I6" s="13"/>
      <c r="J6" s="5"/>
      <c r="K6" s="12"/>
      <c r="L6" s="2" t="s">
        <v>80</v>
      </c>
      <c r="P6" s="14"/>
      <c r="Q6" s="12"/>
      <c r="R6" s="12"/>
    </row>
    <row r="7" spans="1:19" x14ac:dyDescent="0.2">
      <c r="A7" s="2" t="s">
        <v>1</v>
      </c>
      <c r="C7" s="2" t="s">
        <v>57</v>
      </c>
      <c r="D7" s="57">
        <v>420</v>
      </c>
      <c r="E7" s="12">
        <v>420</v>
      </c>
      <c r="F7" s="12">
        <v>420</v>
      </c>
      <c r="H7" s="12">
        <v>600</v>
      </c>
      <c r="I7" s="13">
        <v>393.48</v>
      </c>
      <c r="J7" s="5"/>
      <c r="K7" s="12">
        <v>367.08</v>
      </c>
      <c r="L7" s="2" t="s">
        <v>64</v>
      </c>
      <c r="P7" s="12"/>
      <c r="Q7" s="12"/>
      <c r="R7" s="12"/>
    </row>
    <row r="8" spans="1:19" x14ac:dyDescent="0.2">
      <c r="A8" s="2" t="s">
        <v>34</v>
      </c>
      <c r="C8" s="2" t="s">
        <v>58</v>
      </c>
      <c r="D8" s="57">
        <v>200</v>
      </c>
      <c r="E8" s="12">
        <v>200</v>
      </c>
      <c r="F8" s="12">
        <v>200</v>
      </c>
      <c r="H8" s="12">
        <v>200</v>
      </c>
      <c r="I8" s="13">
        <v>0</v>
      </c>
      <c r="J8" s="5"/>
      <c r="K8" s="12">
        <v>150</v>
      </c>
      <c r="P8" s="12"/>
      <c r="Q8" s="12"/>
      <c r="R8" s="12"/>
    </row>
    <row r="9" spans="1:19" x14ac:dyDescent="0.2">
      <c r="A9" s="2" t="s">
        <v>2</v>
      </c>
      <c r="C9" s="2" t="s">
        <v>59</v>
      </c>
      <c r="D9" s="57">
        <v>72</v>
      </c>
      <c r="E9" s="12">
        <v>72</v>
      </c>
      <c r="F9" s="12">
        <v>72</v>
      </c>
      <c r="H9" s="12">
        <v>72</v>
      </c>
      <c r="I9" s="13">
        <v>36</v>
      </c>
      <c r="J9" s="5"/>
      <c r="K9" s="12">
        <v>72</v>
      </c>
      <c r="N9" s="12"/>
      <c r="O9" s="12"/>
      <c r="P9" s="12"/>
      <c r="Q9" s="12"/>
      <c r="R9" s="12"/>
      <c r="S9" s="2">
        <v>140</v>
      </c>
    </row>
    <row r="10" spans="1:19" x14ac:dyDescent="0.2">
      <c r="A10" s="59" t="s">
        <v>3</v>
      </c>
      <c r="C10" s="2" t="s">
        <v>57</v>
      </c>
      <c r="D10" s="57">
        <f>(360*15.21)+(360*15.21*5%)</f>
        <v>5749.38</v>
      </c>
      <c r="E10" s="12">
        <f>(60*6+30*6)*15.21</f>
        <v>8213.4</v>
      </c>
      <c r="F10" s="12">
        <f>E10</f>
        <v>8213.4</v>
      </c>
      <c r="G10" s="12"/>
      <c r="H10" s="12">
        <v>6000</v>
      </c>
      <c r="I10" s="13">
        <v>2766.63</v>
      </c>
      <c r="J10" s="5"/>
      <c r="K10" s="12">
        <v>4981.47</v>
      </c>
      <c r="L10" s="2" t="s">
        <v>92</v>
      </c>
      <c r="P10" s="12"/>
      <c r="Q10" s="12"/>
      <c r="R10" s="12"/>
      <c r="S10" s="2">
        <v>450</v>
      </c>
    </row>
    <row r="11" spans="1:19" x14ac:dyDescent="0.2">
      <c r="A11" s="59" t="s">
        <v>90</v>
      </c>
      <c r="C11" s="2" t="s">
        <v>57</v>
      </c>
      <c r="D11" s="57">
        <v>3705</v>
      </c>
      <c r="E11" s="12">
        <f>9000-E10</f>
        <v>786.60000000000036</v>
      </c>
      <c r="F11" s="12">
        <f>9000-F10</f>
        <v>786.60000000000036</v>
      </c>
      <c r="G11" s="12"/>
      <c r="H11" s="12">
        <v>0</v>
      </c>
      <c r="I11" s="13">
        <v>0</v>
      </c>
      <c r="J11" s="5"/>
      <c r="K11" s="12">
        <v>0</v>
      </c>
      <c r="L11" s="2" t="s">
        <v>91</v>
      </c>
      <c r="P11" s="12"/>
      <c r="Q11" s="12"/>
      <c r="R11" s="12"/>
      <c r="S11" s="2">
        <v>120</v>
      </c>
    </row>
    <row r="12" spans="1:19" x14ac:dyDescent="0.2">
      <c r="A12" s="2" t="s">
        <v>4</v>
      </c>
      <c r="C12" s="2" t="s">
        <v>59</v>
      </c>
      <c r="D12" s="57">
        <v>0</v>
      </c>
      <c r="E12" s="12">
        <v>0</v>
      </c>
      <c r="F12" s="12">
        <v>0</v>
      </c>
      <c r="H12" s="12">
        <v>70</v>
      </c>
      <c r="I12" s="13">
        <v>30.15</v>
      </c>
      <c r="J12" s="5"/>
      <c r="K12" s="12">
        <v>59.85</v>
      </c>
      <c r="L12" s="2" t="s">
        <v>66</v>
      </c>
      <c r="P12" s="12"/>
      <c r="Q12" s="12"/>
      <c r="R12" s="12"/>
      <c r="S12" s="2">
        <f>SUM(S9:S11)</f>
        <v>710</v>
      </c>
    </row>
    <row r="13" spans="1:19" x14ac:dyDescent="0.2">
      <c r="A13" s="2" t="s">
        <v>5</v>
      </c>
      <c r="C13" s="2" t="s">
        <v>57</v>
      </c>
      <c r="D13" s="57">
        <v>0</v>
      </c>
      <c r="E13" s="12">
        <v>0</v>
      </c>
      <c r="F13" s="12">
        <v>0</v>
      </c>
      <c r="H13" s="12">
        <v>0</v>
      </c>
      <c r="I13" s="13">
        <v>0</v>
      </c>
      <c r="J13" s="5"/>
      <c r="K13" s="12">
        <v>0</v>
      </c>
      <c r="P13" s="12"/>
      <c r="Q13" s="12"/>
      <c r="R13" s="12"/>
    </row>
    <row r="14" spans="1:19" x14ac:dyDescent="0.2">
      <c r="A14" s="2" t="s">
        <v>67</v>
      </c>
      <c r="C14" s="2" t="s">
        <v>60</v>
      </c>
      <c r="D14" s="57">
        <v>350</v>
      </c>
      <c r="E14" s="12">
        <v>350</v>
      </c>
      <c r="F14" s="12">
        <v>350</v>
      </c>
      <c r="H14" s="12">
        <v>150</v>
      </c>
      <c r="I14" s="13">
        <v>107.37</v>
      </c>
      <c r="J14" s="5"/>
      <c r="K14" s="12">
        <v>129.52000000000001</v>
      </c>
      <c r="L14" s="2" t="s">
        <v>68</v>
      </c>
      <c r="P14" s="12"/>
      <c r="Q14" s="12"/>
      <c r="R14" s="12"/>
    </row>
    <row r="15" spans="1:19" x14ac:dyDescent="0.2">
      <c r="A15" s="2" t="s">
        <v>6</v>
      </c>
      <c r="C15" s="2" t="s">
        <v>60</v>
      </c>
      <c r="D15" s="57">
        <v>450</v>
      </c>
      <c r="E15" s="12">
        <v>450</v>
      </c>
      <c r="F15" s="12">
        <v>450</v>
      </c>
      <c r="H15" s="12">
        <v>400</v>
      </c>
      <c r="I15" s="13">
        <v>394.95</v>
      </c>
      <c r="J15" s="5"/>
      <c r="K15" s="12">
        <v>367.63</v>
      </c>
      <c r="L15" s="2" t="s">
        <v>69</v>
      </c>
      <c r="P15" s="12"/>
      <c r="Q15" s="12"/>
      <c r="R15" s="12"/>
    </row>
    <row r="16" spans="1:19" x14ac:dyDescent="0.2">
      <c r="A16" s="2" t="s">
        <v>7</v>
      </c>
      <c r="C16" s="2" t="s">
        <v>60</v>
      </c>
      <c r="D16" s="57">
        <v>200</v>
      </c>
      <c r="E16" s="12">
        <v>200</v>
      </c>
      <c r="F16" s="12">
        <v>200</v>
      </c>
      <c r="H16" s="12">
        <v>150</v>
      </c>
      <c r="I16" s="13">
        <v>66.66</v>
      </c>
      <c r="J16" s="5"/>
      <c r="K16" s="12">
        <v>78.930000000000007</v>
      </c>
      <c r="L16" s="2" t="s">
        <v>70</v>
      </c>
      <c r="P16" s="12"/>
      <c r="Q16" s="12"/>
      <c r="R16" s="12"/>
    </row>
    <row r="17" spans="1:18" x14ac:dyDescent="0.2">
      <c r="A17" s="59" t="s">
        <v>8</v>
      </c>
      <c r="C17" s="2" t="s">
        <v>60</v>
      </c>
      <c r="D17" s="57">
        <v>710</v>
      </c>
      <c r="E17" s="12">
        <v>600</v>
      </c>
      <c r="F17" s="12">
        <v>600</v>
      </c>
      <c r="H17" s="12">
        <v>0</v>
      </c>
      <c r="I17" s="13">
        <v>0</v>
      </c>
      <c r="J17" s="5"/>
      <c r="K17" s="12">
        <v>458</v>
      </c>
      <c r="L17" s="2" t="s">
        <v>93</v>
      </c>
      <c r="P17" s="12"/>
      <c r="Q17" s="12"/>
      <c r="R17" s="12"/>
    </row>
    <row r="18" spans="1:18" x14ac:dyDescent="0.2">
      <c r="A18" s="2" t="s">
        <v>9</v>
      </c>
      <c r="C18" s="2" t="s">
        <v>57</v>
      </c>
      <c r="D18" s="57">
        <v>160</v>
      </c>
      <c r="E18" s="12">
        <v>160</v>
      </c>
      <c r="F18" s="12">
        <v>160</v>
      </c>
      <c r="H18" s="12">
        <v>175</v>
      </c>
      <c r="I18" s="13">
        <v>145</v>
      </c>
      <c r="J18" s="5"/>
      <c r="K18" s="12">
        <v>173</v>
      </c>
      <c r="P18" s="12"/>
      <c r="Q18" s="12"/>
      <c r="R18" s="12"/>
    </row>
    <row r="19" spans="1:18" x14ac:dyDescent="0.2">
      <c r="A19" s="2" t="s">
        <v>10</v>
      </c>
      <c r="C19" s="2" t="s">
        <v>60</v>
      </c>
      <c r="D19" s="57">
        <v>300</v>
      </c>
      <c r="E19" s="12">
        <v>300</v>
      </c>
      <c r="F19" s="12">
        <v>300</v>
      </c>
      <c r="H19" s="12">
        <v>300</v>
      </c>
      <c r="I19" s="13">
        <v>107.56</v>
      </c>
      <c r="J19" s="5"/>
      <c r="K19" s="12">
        <v>251</v>
      </c>
      <c r="L19" s="2" t="s">
        <v>71</v>
      </c>
      <c r="P19" s="12"/>
      <c r="Q19" s="12"/>
      <c r="R19" s="12"/>
    </row>
    <row r="20" spans="1:18" x14ac:dyDescent="0.2">
      <c r="A20" s="2" t="s">
        <v>11</v>
      </c>
      <c r="C20" s="2" t="s">
        <v>57</v>
      </c>
      <c r="D20" s="57">
        <v>35</v>
      </c>
      <c r="E20" s="12">
        <v>35</v>
      </c>
      <c r="F20" s="12">
        <v>35</v>
      </c>
      <c r="H20" s="12">
        <v>40</v>
      </c>
      <c r="I20" s="13">
        <v>35</v>
      </c>
      <c r="J20" s="5"/>
      <c r="K20" s="12">
        <v>35</v>
      </c>
      <c r="P20" s="12"/>
      <c r="Q20" s="12"/>
      <c r="R20" s="12"/>
    </row>
    <row r="21" spans="1:18" x14ac:dyDescent="0.2">
      <c r="A21" s="2" t="s">
        <v>12</v>
      </c>
      <c r="C21" s="2" t="s">
        <v>58</v>
      </c>
      <c r="D21" s="57">
        <v>1200</v>
      </c>
      <c r="E21" s="12">
        <v>1200</v>
      </c>
      <c r="F21" s="12">
        <v>1200</v>
      </c>
      <c r="H21" s="12">
        <v>750</v>
      </c>
      <c r="I21" s="13">
        <v>0</v>
      </c>
      <c r="J21" s="5"/>
      <c r="K21" s="12">
        <v>0</v>
      </c>
      <c r="L21" s="2" t="s">
        <v>77</v>
      </c>
      <c r="P21" s="12"/>
      <c r="Q21" s="12"/>
      <c r="R21" s="12"/>
    </row>
    <row r="22" spans="1:18" x14ac:dyDescent="0.2">
      <c r="A22" s="2" t="s">
        <v>13</v>
      </c>
      <c r="C22" s="2" t="s">
        <v>61</v>
      </c>
      <c r="D22" s="57">
        <v>0</v>
      </c>
      <c r="E22" s="12">
        <v>0</v>
      </c>
      <c r="F22" s="12">
        <v>0</v>
      </c>
      <c r="H22" s="12">
        <v>0</v>
      </c>
      <c r="I22" s="13">
        <v>0</v>
      </c>
      <c r="J22" s="5"/>
      <c r="K22" s="12">
        <v>217.88</v>
      </c>
      <c r="L22" s="2" t="s">
        <v>42</v>
      </c>
      <c r="P22" s="12"/>
      <c r="Q22" s="12"/>
      <c r="R22" s="12"/>
    </row>
    <row r="23" spans="1:18" x14ac:dyDescent="0.2">
      <c r="A23" s="2" t="s">
        <v>14</v>
      </c>
      <c r="C23" s="2" t="s">
        <v>60</v>
      </c>
      <c r="D23" s="57">
        <v>0</v>
      </c>
      <c r="E23" s="12">
        <v>0</v>
      </c>
      <c r="F23" s="12">
        <v>0</v>
      </c>
      <c r="H23" s="12">
        <v>200</v>
      </c>
      <c r="I23" s="13">
        <v>14.28</v>
      </c>
      <c r="J23" s="5"/>
      <c r="K23" s="12">
        <v>284.33</v>
      </c>
      <c r="L23" s="2" t="s">
        <v>72</v>
      </c>
      <c r="P23" s="12"/>
      <c r="Q23" s="12"/>
      <c r="R23" s="12"/>
    </row>
    <row r="24" spans="1:18" x14ac:dyDescent="0.2">
      <c r="A24" s="2" t="s">
        <v>15</v>
      </c>
      <c r="C24" s="2" t="s">
        <v>58</v>
      </c>
      <c r="D24" s="57">
        <v>550</v>
      </c>
      <c r="E24" s="12">
        <v>550</v>
      </c>
      <c r="F24" s="12">
        <v>550</v>
      </c>
      <c r="H24" s="12">
        <v>400</v>
      </c>
      <c r="I24" s="13">
        <v>401.85</v>
      </c>
      <c r="J24" s="5"/>
      <c r="K24" s="12">
        <v>335.2</v>
      </c>
      <c r="L24" s="2" t="s">
        <v>73</v>
      </c>
      <c r="P24" s="12"/>
      <c r="Q24" s="12"/>
      <c r="R24" s="12"/>
    </row>
    <row r="25" spans="1:18" x14ac:dyDescent="0.2">
      <c r="A25" s="2" t="s">
        <v>16</v>
      </c>
      <c r="C25" s="2" t="s">
        <v>58</v>
      </c>
      <c r="D25" s="57">
        <v>1500</v>
      </c>
      <c r="E25" s="12">
        <v>1500</v>
      </c>
      <c r="F25" s="12">
        <v>1500</v>
      </c>
      <c r="H25" s="12">
        <v>1250</v>
      </c>
      <c r="I25" s="13">
        <v>0</v>
      </c>
      <c r="J25" s="5"/>
      <c r="K25" s="12">
        <v>1170.72</v>
      </c>
      <c r="N25" s="12"/>
      <c r="O25" s="12"/>
      <c r="P25" s="12"/>
      <c r="Q25" s="12"/>
      <c r="R25" s="12"/>
    </row>
    <row r="26" spans="1:18" x14ac:dyDescent="0.2">
      <c r="A26" s="2" t="s">
        <v>17</v>
      </c>
      <c r="C26" s="2" t="s">
        <v>59</v>
      </c>
      <c r="D26" s="57">
        <v>3000</v>
      </c>
      <c r="E26" s="12">
        <v>3000</v>
      </c>
      <c r="F26" s="12">
        <v>3000</v>
      </c>
      <c r="G26" s="12"/>
      <c r="H26" s="12">
        <v>1250</v>
      </c>
      <c r="I26" s="13">
        <v>1500</v>
      </c>
      <c r="J26" s="5"/>
      <c r="K26" s="12">
        <v>1350</v>
      </c>
      <c r="P26" s="12"/>
      <c r="Q26" s="12"/>
      <c r="R26" s="12"/>
    </row>
    <row r="27" spans="1:18" x14ac:dyDescent="0.2">
      <c r="A27" s="2" t="s">
        <v>18</v>
      </c>
      <c r="C27" s="2" t="s">
        <v>58</v>
      </c>
      <c r="D27" s="57">
        <v>50</v>
      </c>
      <c r="E27" s="12">
        <v>50</v>
      </c>
      <c r="F27" s="12">
        <v>50</v>
      </c>
      <c r="H27" s="12">
        <v>50</v>
      </c>
      <c r="I27" s="13">
        <v>18.53</v>
      </c>
      <c r="J27" s="5"/>
      <c r="K27" s="12">
        <v>5</v>
      </c>
      <c r="P27" s="12"/>
      <c r="Q27" s="12"/>
      <c r="R27" s="12"/>
    </row>
    <row r="28" spans="1:18" x14ac:dyDescent="0.2">
      <c r="A28" s="2" t="s">
        <v>19</v>
      </c>
      <c r="D28" s="55"/>
      <c r="H28" s="12"/>
      <c r="I28" s="13"/>
      <c r="J28" s="5"/>
      <c r="K28" s="12"/>
      <c r="N28" s="12"/>
      <c r="O28" s="12"/>
      <c r="P28" s="12"/>
      <c r="Q28" s="12"/>
      <c r="R28" s="12"/>
    </row>
    <row r="29" spans="1:18" x14ac:dyDescent="0.2">
      <c r="A29" s="2" t="s">
        <v>20</v>
      </c>
      <c r="C29" s="2" t="s">
        <v>59</v>
      </c>
      <c r="D29" s="57">
        <v>4000</v>
      </c>
      <c r="E29" s="12">
        <v>4000</v>
      </c>
      <c r="F29" s="12">
        <v>4000</v>
      </c>
      <c r="H29" s="12">
        <v>8250</v>
      </c>
      <c r="I29" s="13">
        <v>4125</v>
      </c>
      <c r="J29" s="5"/>
      <c r="K29" s="12">
        <v>8250</v>
      </c>
      <c r="L29" s="2" t="s">
        <v>78</v>
      </c>
      <c r="P29" s="12"/>
      <c r="Q29" s="12"/>
      <c r="R29" s="12"/>
    </row>
    <row r="30" spans="1:18" x14ac:dyDescent="0.2">
      <c r="A30" s="2" t="s">
        <v>21</v>
      </c>
      <c r="C30" s="2" t="s">
        <v>61</v>
      </c>
      <c r="D30" s="57">
        <v>0</v>
      </c>
      <c r="E30" s="12">
        <v>0</v>
      </c>
      <c r="F30" s="12">
        <v>0</v>
      </c>
      <c r="H30" s="12">
        <v>6575.92</v>
      </c>
      <c r="I30" s="13">
        <v>0</v>
      </c>
      <c r="J30" s="16"/>
      <c r="K30" s="12"/>
      <c r="N30" s="12"/>
      <c r="P30" s="12"/>
      <c r="Q30" s="12"/>
      <c r="R30" s="12"/>
    </row>
    <row r="31" spans="1:18" x14ac:dyDescent="0.2">
      <c r="A31" s="2" t="s">
        <v>28</v>
      </c>
      <c r="C31" s="2" t="s">
        <v>59</v>
      </c>
      <c r="D31" s="57">
        <v>13151.84</v>
      </c>
      <c r="E31" s="12">
        <v>13151.84</v>
      </c>
      <c r="F31" s="12">
        <v>13151.84</v>
      </c>
      <c r="H31" s="12">
        <v>3151.84</v>
      </c>
      <c r="I31" s="13">
        <v>3151.84</v>
      </c>
      <c r="J31" s="5"/>
      <c r="K31" s="12">
        <v>13151.84</v>
      </c>
      <c r="N31" s="12"/>
      <c r="P31" s="12"/>
      <c r="Q31" s="12"/>
      <c r="R31" s="12"/>
    </row>
    <row r="32" spans="1:18" x14ac:dyDescent="0.2">
      <c r="A32" s="2" t="s">
        <v>22</v>
      </c>
      <c r="C32" s="2" t="s">
        <v>58</v>
      </c>
      <c r="D32" s="57">
        <v>0</v>
      </c>
      <c r="E32" s="12">
        <v>0</v>
      </c>
      <c r="F32" s="12">
        <v>0</v>
      </c>
      <c r="G32" s="12"/>
      <c r="H32" s="12">
        <v>500</v>
      </c>
      <c r="I32" s="13">
        <v>0</v>
      </c>
      <c r="J32" s="16"/>
      <c r="K32" s="12">
        <v>0</v>
      </c>
      <c r="P32" s="12"/>
      <c r="Q32" s="12"/>
      <c r="R32" s="12"/>
    </row>
    <row r="33" spans="1:18" x14ac:dyDescent="0.2">
      <c r="A33" s="2" t="s">
        <v>29</v>
      </c>
      <c r="C33" s="2" t="s">
        <v>61</v>
      </c>
      <c r="D33" s="57">
        <v>0</v>
      </c>
      <c r="E33" s="12">
        <v>0</v>
      </c>
      <c r="F33" s="12">
        <v>0</v>
      </c>
      <c r="G33" s="12"/>
      <c r="H33" s="12">
        <v>1235</v>
      </c>
      <c r="I33" s="13">
        <v>0</v>
      </c>
      <c r="J33" s="16"/>
      <c r="K33" s="12">
        <v>0</v>
      </c>
      <c r="N33" s="12"/>
      <c r="P33" s="12"/>
      <c r="Q33" s="12"/>
      <c r="R33" s="12"/>
    </row>
    <row r="34" spans="1:18" x14ac:dyDescent="0.2">
      <c r="A34" s="2" t="s">
        <v>46</v>
      </c>
      <c r="C34" s="2" t="s">
        <v>58</v>
      </c>
      <c r="D34" s="57">
        <v>120</v>
      </c>
      <c r="E34" s="12">
        <v>120</v>
      </c>
      <c r="F34" s="12">
        <v>120</v>
      </c>
      <c r="G34" s="12"/>
      <c r="H34" s="12">
        <v>144</v>
      </c>
      <c r="I34" s="13">
        <v>0</v>
      </c>
      <c r="J34" s="5"/>
      <c r="K34" s="12">
        <v>0</v>
      </c>
      <c r="L34" s="2" t="s">
        <v>74</v>
      </c>
      <c r="P34" s="12"/>
      <c r="Q34" s="12"/>
      <c r="R34" s="12"/>
    </row>
    <row r="35" spans="1:18" ht="16" thickBot="1" x14ac:dyDescent="0.25">
      <c r="A35" s="2" t="s">
        <v>40</v>
      </c>
      <c r="C35" s="2" t="s">
        <v>57</v>
      </c>
      <c r="D35" s="57">
        <v>0</v>
      </c>
      <c r="E35" s="12">
        <v>0</v>
      </c>
      <c r="F35" s="12">
        <v>0</v>
      </c>
      <c r="G35" s="12"/>
      <c r="H35" s="12">
        <v>765</v>
      </c>
      <c r="I35" s="13">
        <v>142.72999999999999</v>
      </c>
      <c r="J35" s="5"/>
      <c r="K35" s="12">
        <v>0</v>
      </c>
      <c r="L35" s="17"/>
      <c r="N35" s="143" t="s">
        <v>89</v>
      </c>
      <c r="O35" s="143"/>
      <c r="P35" s="143" t="s">
        <v>88</v>
      </c>
      <c r="Q35" s="143"/>
      <c r="R35" s="12"/>
    </row>
    <row r="36" spans="1:18" x14ac:dyDescent="0.2">
      <c r="D36" s="55"/>
      <c r="E36" s="11"/>
      <c r="F36" s="11"/>
      <c r="G36" s="12"/>
      <c r="H36" s="12"/>
      <c r="I36" s="13"/>
      <c r="J36" s="5"/>
      <c r="K36" s="12"/>
      <c r="L36" s="17"/>
      <c r="M36" s="44"/>
      <c r="N36" s="50" t="s">
        <v>85</v>
      </c>
      <c r="O36" s="50" t="s">
        <v>84</v>
      </c>
      <c r="P36" s="50" t="s">
        <v>85</v>
      </c>
      <c r="Q36" s="50" t="s">
        <v>84</v>
      </c>
      <c r="R36" s="45"/>
    </row>
    <row r="37" spans="1:18" x14ac:dyDescent="0.2">
      <c r="A37" s="3" t="s">
        <v>23</v>
      </c>
      <c r="D37" s="58">
        <f>SUM(D5:D36)</f>
        <v>36498.22</v>
      </c>
      <c r="E37" s="18">
        <f>SUM(E5:E35)</f>
        <v>35933.839999999997</v>
      </c>
      <c r="F37" s="18">
        <f>SUM(F5:F35)</f>
        <v>35933.839999999997</v>
      </c>
      <c r="H37" s="19">
        <f>SUM(H5:H35)</f>
        <v>33328.759999999995</v>
      </c>
      <c r="I37" s="20">
        <f>SUM(I5:I35)</f>
        <v>13954.029999999999</v>
      </c>
      <c r="J37" s="5"/>
      <c r="K37" s="19">
        <f>SUM(K5:K35)</f>
        <v>32337.45</v>
      </c>
      <c r="M37" s="24" t="s">
        <v>87</v>
      </c>
      <c r="N37" s="53">
        <f>E31</f>
        <v>13151.84</v>
      </c>
      <c r="O37" s="14">
        <f>(N37/E37)*100</f>
        <v>36.600151834593802</v>
      </c>
      <c r="P37" s="53">
        <v>3152</v>
      </c>
      <c r="Q37" s="12">
        <f>(P37/H37)*100</f>
        <v>9.4572975412226583</v>
      </c>
      <c r="R37" s="46"/>
    </row>
    <row r="38" spans="1:18" x14ac:dyDescent="0.2">
      <c r="E38" s="12">
        <f>E37-E31</f>
        <v>22781.999999999996</v>
      </c>
      <c r="H38" s="12">
        <f>H37-(H30+H31)</f>
        <v>23600.999999999993</v>
      </c>
      <c r="I38" s="15"/>
      <c r="J38" s="5"/>
      <c r="K38" s="19"/>
      <c r="M38" s="24" t="s">
        <v>82</v>
      </c>
      <c r="N38" s="53">
        <f>E29</f>
        <v>4000</v>
      </c>
      <c r="O38" s="14">
        <f>(N38/E37)*100</f>
        <v>11.131568460259189</v>
      </c>
      <c r="P38" s="53">
        <f>H29</f>
        <v>8250</v>
      </c>
      <c r="Q38" s="12">
        <f>(P38/H37)*100</f>
        <v>24.753396165953973</v>
      </c>
      <c r="R38" s="48"/>
    </row>
    <row r="39" spans="1:18" ht="16" thickBot="1" x14ac:dyDescent="0.25">
      <c r="I39" s="15"/>
      <c r="J39" s="5"/>
      <c r="K39" s="19"/>
      <c r="M39" s="24" t="s">
        <v>57</v>
      </c>
      <c r="N39" s="53">
        <v>10190</v>
      </c>
      <c r="O39" s="14">
        <f>(N39/E37)*100</f>
        <v>28.357670652510279</v>
      </c>
      <c r="P39" s="53">
        <v>8230</v>
      </c>
      <c r="Q39" s="12">
        <f>(P39/H37)*100</f>
        <v>24.693387932824386</v>
      </c>
      <c r="R39" s="46"/>
    </row>
    <row r="40" spans="1:18" x14ac:dyDescent="0.2">
      <c r="A40" s="21" t="s">
        <v>75</v>
      </c>
      <c r="B40" s="22"/>
      <c r="C40" s="23">
        <f>H37-F37</f>
        <v>-2605.0800000000017</v>
      </c>
      <c r="D40" s="23"/>
      <c r="E40" s="144" t="s">
        <v>96</v>
      </c>
      <c r="F40" s="144"/>
      <c r="G40" s="144"/>
      <c r="H40" s="144"/>
      <c r="I40" s="144"/>
      <c r="J40" s="75">
        <f>E37-D37</f>
        <v>-564.38000000000466</v>
      </c>
      <c r="K40" s="76">
        <f>H37-D37</f>
        <v>-3169.4600000000064</v>
      </c>
      <c r="L40" s="12"/>
      <c r="M40" s="24" t="s">
        <v>83</v>
      </c>
      <c r="N40" s="53">
        <v>3072</v>
      </c>
      <c r="O40" s="14">
        <f>(N40/E37)*100</f>
        <v>8.5490445774790569</v>
      </c>
      <c r="P40" s="53">
        <v>1392</v>
      </c>
      <c r="Q40" s="12">
        <f>(P40/H37)*100</f>
        <v>4.1765730258191427</v>
      </c>
      <c r="R40" s="46"/>
    </row>
    <row r="41" spans="1:18" x14ac:dyDescent="0.2">
      <c r="A41" s="25" t="s">
        <v>79</v>
      </c>
      <c r="B41" s="7"/>
      <c r="C41" s="73">
        <f>(E37-H37)/H37</f>
        <v>7.8163123980610205E-2</v>
      </c>
      <c r="D41" s="72"/>
      <c r="E41" s="145" t="s">
        <v>97</v>
      </c>
      <c r="F41" s="145"/>
      <c r="G41" s="145"/>
      <c r="H41" s="145"/>
      <c r="I41" s="145"/>
      <c r="J41" s="74">
        <f>(D37-E37)/E37</f>
        <v>1.5706086519002831E-2</v>
      </c>
      <c r="K41" s="77">
        <f>(D37-H37)/H37</f>
        <v>9.509684728744805E-2</v>
      </c>
      <c r="M41" s="24" t="s">
        <v>60</v>
      </c>
      <c r="N41" s="53">
        <v>1900</v>
      </c>
      <c r="O41" s="14">
        <f>(N41/E37)*100</f>
        <v>5.2874950186231144</v>
      </c>
      <c r="P41" s="53">
        <v>1200</v>
      </c>
      <c r="Q41" s="12">
        <f>(P41/H37)*100</f>
        <v>3.6004939877751232</v>
      </c>
      <c r="R41" s="46"/>
    </row>
    <row r="42" spans="1:18" ht="16" thickBot="1" x14ac:dyDescent="0.25">
      <c r="A42" s="26" t="s">
        <v>43</v>
      </c>
      <c r="B42" s="27"/>
      <c r="C42" s="27"/>
      <c r="D42" s="27"/>
      <c r="E42" s="27"/>
      <c r="F42" s="27"/>
      <c r="G42" s="27"/>
      <c r="H42" s="27"/>
      <c r="I42" s="27"/>
      <c r="J42" s="27"/>
      <c r="K42" s="28"/>
      <c r="M42" s="24" t="s">
        <v>58</v>
      </c>
      <c r="N42" s="53">
        <v>3620</v>
      </c>
      <c r="O42" s="14">
        <f>(N42/E37)*100</f>
        <v>10.074069456534565</v>
      </c>
      <c r="P42" s="53">
        <v>3294</v>
      </c>
      <c r="Q42" s="12">
        <f>(P42/H37)*100</f>
        <v>9.8833559964427131</v>
      </c>
      <c r="R42" s="46"/>
    </row>
    <row r="43" spans="1:18" ht="16" thickBot="1" x14ac:dyDescent="0.25">
      <c r="A43" s="3"/>
      <c r="E43" s="12"/>
      <c r="F43" s="12"/>
      <c r="G43" s="12"/>
      <c r="I43" s="12"/>
      <c r="M43" s="24" t="s">
        <v>86</v>
      </c>
      <c r="N43" s="53"/>
      <c r="O43" s="14"/>
      <c r="P43" s="53">
        <v>7811</v>
      </c>
      <c r="Q43" s="12">
        <f>(P43/H37)*100</f>
        <v>23.436215448759572</v>
      </c>
      <c r="R43" s="47"/>
    </row>
    <row r="44" spans="1:18" x14ac:dyDescent="0.2">
      <c r="A44" s="21" t="s">
        <v>30</v>
      </c>
      <c r="B44" s="29"/>
      <c r="C44" s="29"/>
      <c r="D44" s="29"/>
      <c r="E44" s="30"/>
      <c r="F44" s="30"/>
      <c r="G44" s="31"/>
      <c r="H44" s="31"/>
      <c r="I44" s="32"/>
      <c r="M44" s="24"/>
      <c r="N44" s="53"/>
      <c r="O44" s="54"/>
      <c r="P44" s="53"/>
      <c r="Q44" s="19"/>
      <c r="R44" s="47"/>
    </row>
    <row r="45" spans="1:18" ht="16" thickBot="1" x14ac:dyDescent="0.25">
      <c r="A45" s="25" t="s">
        <v>31</v>
      </c>
      <c r="B45" s="3"/>
      <c r="C45" s="3"/>
      <c r="D45" s="3"/>
      <c r="E45" s="3"/>
      <c r="F45" s="3"/>
      <c r="G45" s="3"/>
      <c r="H45" s="3"/>
      <c r="I45" s="33"/>
      <c r="J45" s="3"/>
      <c r="M45" s="24"/>
      <c r="N45" s="51">
        <f>SUBTOTAL(9,N37:N44)</f>
        <v>35933.839999999997</v>
      </c>
      <c r="O45" s="52">
        <f>SUBTOTAL(9,O37:O44)</f>
        <v>100</v>
      </c>
      <c r="P45" s="51">
        <f>SUBTOTAL(9,P37:P44)</f>
        <v>33329</v>
      </c>
      <c r="Q45" s="52">
        <f>SUBTOTAL(9,Q37:Q44)</f>
        <v>100.00072009879757</v>
      </c>
      <c r="R45" s="48"/>
    </row>
    <row r="46" spans="1:18" ht="17" thickTop="1" thickBot="1" x14ac:dyDescent="0.25">
      <c r="A46" s="26" t="s">
        <v>32</v>
      </c>
      <c r="B46" s="34"/>
      <c r="C46" s="35"/>
      <c r="D46" s="35"/>
      <c r="E46" s="35"/>
      <c r="F46" s="35"/>
      <c r="G46" s="35"/>
      <c r="H46" s="35"/>
      <c r="I46" s="36"/>
      <c r="J46" s="3"/>
      <c r="M46" s="49"/>
      <c r="N46" s="27"/>
      <c r="O46" s="27"/>
      <c r="P46" s="27"/>
      <c r="Q46" s="27"/>
      <c r="R46" s="28"/>
    </row>
    <row r="47" spans="1:18" x14ac:dyDescent="0.2">
      <c r="L47" s="37"/>
    </row>
    <row r="48" spans="1:18" x14ac:dyDescent="0.2">
      <c r="N48" s="37" t="s">
        <v>100</v>
      </c>
      <c r="O48" s="37" t="s">
        <v>101</v>
      </c>
    </row>
    <row r="49" spans="1:15" x14ac:dyDescent="0.2">
      <c r="A49" s="38" t="s">
        <v>35</v>
      </c>
      <c r="B49" s="39"/>
      <c r="C49" s="39"/>
      <c r="D49" s="39"/>
      <c r="M49" s="2" t="s">
        <v>98</v>
      </c>
      <c r="N49" s="60">
        <f>(100/E37)*J59%</f>
        <v>0.54927889699514443</v>
      </c>
      <c r="O49" s="60">
        <f>(100/H37)*F59%</f>
        <v>0.52020237176540629</v>
      </c>
    </row>
    <row r="50" spans="1:15" x14ac:dyDescent="0.2">
      <c r="K50" s="12">
        <f>F59+1900</f>
        <v>19237.7</v>
      </c>
      <c r="M50" s="2" t="s">
        <v>99</v>
      </c>
      <c r="N50" s="60">
        <f>(100/E38)*J59%</f>
        <v>0.86637257483978602</v>
      </c>
      <c r="O50" s="60">
        <f>(100/H38)*F59%</f>
        <v>0.73461717723825293</v>
      </c>
    </row>
    <row r="51" spans="1:15" x14ac:dyDescent="0.2">
      <c r="A51" s="2" t="s">
        <v>36</v>
      </c>
      <c r="F51" s="12">
        <v>550.58000000000004</v>
      </c>
    </row>
    <row r="52" spans="1:15" x14ac:dyDescent="0.2">
      <c r="A52" s="2" t="s">
        <v>37</v>
      </c>
      <c r="F52" s="12">
        <v>245.54</v>
      </c>
    </row>
    <row r="53" spans="1:15" x14ac:dyDescent="0.2">
      <c r="A53" s="2" t="s">
        <v>38</v>
      </c>
      <c r="F53" s="12">
        <v>1900</v>
      </c>
    </row>
    <row r="54" spans="1:15" x14ac:dyDescent="0.2">
      <c r="A54" s="2" t="s">
        <v>39</v>
      </c>
      <c r="E54" s="12"/>
      <c r="F54" s="12">
        <v>7017.75</v>
      </c>
    </row>
    <row r="55" spans="1:15" x14ac:dyDescent="0.2">
      <c r="A55" s="2" t="s">
        <v>29</v>
      </c>
      <c r="E55" s="12"/>
      <c r="F55" s="12">
        <v>4000</v>
      </c>
      <c r="G55" s="39"/>
      <c r="H55" s="39"/>
    </row>
    <row r="56" spans="1:15" x14ac:dyDescent="0.2">
      <c r="A56" s="2" t="s">
        <v>8</v>
      </c>
      <c r="E56" s="12"/>
      <c r="F56" s="12">
        <v>1000</v>
      </c>
      <c r="G56" s="138"/>
      <c r="H56" s="138"/>
    </row>
    <row r="57" spans="1:15" x14ac:dyDescent="0.2">
      <c r="A57" s="2" t="s">
        <v>47</v>
      </c>
      <c r="E57" s="12"/>
      <c r="F57" s="12">
        <v>3329.28</v>
      </c>
    </row>
    <row r="58" spans="1:15" x14ac:dyDescent="0.2">
      <c r="A58" s="2" t="s">
        <v>40</v>
      </c>
      <c r="E58" s="12"/>
      <c r="F58" s="12">
        <v>438.25</v>
      </c>
    </row>
    <row r="59" spans="1:15" x14ac:dyDescent="0.2">
      <c r="A59" s="2" t="s">
        <v>41</v>
      </c>
      <c r="E59" s="12"/>
      <c r="F59" s="40">
        <v>17337.7</v>
      </c>
      <c r="G59" s="39"/>
      <c r="H59" s="39"/>
      <c r="J59" s="12">
        <f>F59+F53+500</f>
        <v>19737.7</v>
      </c>
    </row>
    <row r="60" spans="1:15" x14ac:dyDescent="0.2">
      <c r="E60" s="12"/>
      <c r="F60" s="41">
        <f>SUM(F51:F59)</f>
        <v>35819.1</v>
      </c>
    </row>
    <row r="62" spans="1:15" x14ac:dyDescent="0.2">
      <c r="H62" s="12"/>
    </row>
    <row r="63" spans="1:15" x14ac:dyDescent="0.2">
      <c r="A63" s="2" t="s">
        <v>48</v>
      </c>
      <c r="H63" s="12">
        <v>1620</v>
      </c>
      <c r="L63" s="42" t="s">
        <v>81</v>
      </c>
    </row>
    <row r="64" spans="1:15" x14ac:dyDescent="0.2">
      <c r="A64" s="2" t="s">
        <v>49</v>
      </c>
      <c r="H64" s="12"/>
    </row>
    <row r="65" spans="1:8" x14ac:dyDescent="0.2">
      <c r="A65" s="2" t="s">
        <v>50</v>
      </c>
      <c r="H65" s="12"/>
    </row>
    <row r="66" spans="1:8" x14ac:dyDescent="0.2">
      <c r="H66" s="12"/>
    </row>
    <row r="67" spans="1:8" x14ac:dyDescent="0.2">
      <c r="A67" s="2" t="s">
        <v>51</v>
      </c>
      <c r="H67" s="43" t="s">
        <v>56</v>
      </c>
    </row>
    <row r="68" spans="1:8" x14ac:dyDescent="0.2">
      <c r="A68" s="2" t="s">
        <v>52</v>
      </c>
      <c r="H68" s="12"/>
    </row>
    <row r="69" spans="1:8" x14ac:dyDescent="0.2">
      <c r="H69" s="12"/>
    </row>
    <row r="70" spans="1:8" x14ac:dyDescent="0.2">
      <c r="H70" s="12"/>
    </row>
    <row r="71" spans="1:8" x14ac:dyDescent="0.2">
      <c r="H71" s="12"/>
    </row>
    <row r="72" spans="1:8" x14ac:dyDescent="0.2">
      <c r="H72" s="12"/>
    </row>
    <row r="73" spans="1:8" x14ac:dyDescent="0.2">
      <c r="H73" s="12"/>
    </row>
    <row r="74" spans="1:8" x14ac:dyDescent="0.2">
      <c r="H74" s="12"/>
    </row>
  </sheetData>
  <autoFilter ref="A4:I35" xr:uid="{E5438EFF-2EEC-447C-AE76-2F5DC3A1B128}"/>
  <mergeCells count="5">
    <mergeCell ref="G56:H56"/>
    <mergeCell ref="N35:O35"/>
    <mergeCell ref="P35:Q35"/>
    <mergeCell ref="E40:I40"/>
    <mergeCell ref="E41:I41"/>
  </mergeCells>
  <pageMargins left="0.23622047244094488" right="0.23622047244094488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Budget Proposal</vt:lpstr>
      <vt:lpstr>Clerk Training</vt:lpstr>
      <vt:lpstr>Tree and hedge works</vt:lpstr>
      <vt:lpstr>V5</vt:lpstr>
      <vt:lpstr>'Budget Proposal'!Print_Area</vt:lpstr>
      <vt:lpstr>'Clerk Training'!Print_Area</vt:lpstr>
      <vt:lpstr>'V5'!Print_Area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Sarah Gregory</cp:lastModifiedBy>
  <cp:lastPrinted>2023-12-06T08:49:00Z</cp:lastPrinted>
  <dcterms:created xsi:type="dcterms:W3CDTF">2020-10-12T09:23:03Z</dcterms:created>
  <dcterms:modified xsi:type="dcterms:W3CDTF">2024-11-14T18:03:52Z</dcterms:modified>
</cp:coreProperties>
</file>